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nmesvr1\Projects\19\19013\D\CORR\OUT\Tender Query Responces\"/>
    </mc:Choice>
  </mc:AlternateContent>
  <xr:revisionPtr revIDLastSave="0" documentId="8_{3F1437F5-76B6-4602-BE5F-03AA93D20F5B}" xr6:coauthVersionLast="47" xr6:coauthVersionMax="47" xr10:uidLastSave="{00000000-0000-0000-0000-000000000000}"/>
  <bookViews>
    <workbookView xWindow="-108" yWindow="-108" windowWidth="23256" windowHeight="12456" tabRatio="958" firstSheet="10" activeTab="24" xr2:uid="{00000000-000D-0000-FFFF-FFFF00000000}"/>
  </bookViews>
  <sheets>
    <sheet name="Information" sheetId="228" r:id="rId1"/>
    <sheet name="C1.2" sheetId="159" r:id="rId2"/>
    <sheet name="C1.3" sheetId="161" r:id="rId3"/>
    <sheet name="C1.4" sheetId="162" r:id="rId4"/>
    <sheet name="C2.1" sheetId="237" r:id="rId5"/>
    <sheet name="C2.2" sheetId="238" r:id="rId6"/>
    <sheet name="C4.1" sheetId="211" state="hidden" r:id="rId7"/>
    <sheet name="C4.2" sheetId="212" r:id="rId8"/>
    <sheet name="C4.4" sheetId="235" r:id="rId9"/>
    <sheet name="C5.1" sheetId="166" r:id="rId10"/>
    <sheet name="C5.2" sheetId="167" r:id="rId11"/>
    <sheet name="C5.3" sheetId="168" r:id="rId12"/>
    <sheet name="C5.4" sheetId="169" r:id="rId13"/>
    <sheet name="C6.1" sheetId="214" r:id="rId14"/>
    <sheet name="C8.1" sheetId="171" r:id="rId15"/>
    <sheet name="C11.2" sheetId="242" state="hidden" r:id="rId16"/>
    <sheet name="C20.1" sheetId="192" r:id="rId17"/>
    <sheet name="Schedule A_ROADWORKS" sheetId="266" r:id="rId18"/>
    <sheet name="Section E" sheetId="260" r:id="rId19"/>
    <sheet name="Schedule E_EPWP" sheetId="267" r:id="rId20"/>
    <sheet name="Section F" sheetId="265" r:id="rId21"/>
    <sheet name="Schedule F_CPG" sheetId="269" r:id="rId22"/>
    <sheet name="Section G" sheetId="271" r:id="rId23"/>
    <sheet name="Schedule G_CSDG" sheetId="272" r:id="rId24"/>
    <sheet name="Summary" sheetId="264" r:id="rId25"/>
  </sheets>
  <externalReferences>
    <externalReference r:id="rId26"/>
    <externalReference r:id="rId27"/>
    <externalReference r:id="rId28"/>
    <externalReference r:id="rId29"/>
    <externalReference r:id="rId30"/>
  </externalReferences>
  <definedNames>
    <definedName name="_Backfill" localSheetId="15">[2]Home!$E$51</definedName>
    <definedName name="_Backfill" localSheetId="4">[2]Home!$E$51</definedName>
    <definedName name="_Backfill" localSheetId="5">[2]Home!$E$51</definedName>
    <definedName name="_Backfill" localSheetId="8">[2]Home!$E$51</definedName>
    <definedName name="_Backfill" localSheetId="17">[1]Home!$E$51</definedName>
    <definedName name="_Backfill" localSheetId="19">[1]Home!$E$51</definedName>
    <definedName name="_Backfill" localSheetId="21">[1]Home!$E$51</definedName>
    <definedName name="_Backfill" localSheetId="23">[1]Home!$E$51</definedName>
    <definedName name="_Backfill" localSheetId="24">[1]Home!$E$51</definedName>
    <definedName name="_Backfill">#REF!</definedName>
    <definedName name="_Benching" localSheetId="15">[2]Home!$E$49</definedName>
    <definedName name="_Benching" localSheetId="4">[2]Home!$E$49</definedName>
    <definedName name="_Benching" localSheetId="5">[2]Home!$E$49</definedName>
    <definedName name="_Benching" localSheetId="8">[2]Home!$E$49</definedName>
    <definedName name="_Benching">#REF!</definedName>
    <definedName name="_Brickwork" localSheetId="15">[2]Home!$E$43</definedName>
    <definedName name="_Brickwork" localSheetId="4">[2]Home!$E$43</definedName>
    <definedName name="_Brickwork" localSheetId="5">[2]Home!$E$43</definedName>
    <definedName name="_Brickwork" localSheetId="8">[2]Home!$E$43</definedName>
    <definedName name="_Brickwork" localSheetId="17">[1]Home!$E$43</definedName>
    <definedName name="_Brickwork" localSheetId="19">[1]Home!$E$43</definedName>
    <definedName name="_Brickwork" localSheetId="21">[1]Home!$E$43</definedName>
    <definedName name="_Brickwork" localSheetId="23">[1]Home!$E$43</definedName>
    <definedName name="_Brickwork" localSheetId="24">[1]Home!$E$43</definedName>
    <definedName name="_Brickwork">#REF!</definedName>
    <definedName name="_Clearing" localSheetId="15">[2]Home!$E$50</definedName>
    <definedName name="_Clearing" localSheetId="4">[2]Home!$E$50</definedName>
    <definedName name="_Clearing" localSheetId="5">[2]Home!$E$50</definedName>
    <definedName name="_Clearing" localSheetId="8">[2]Home!$E$50</definedName>
    <definedName name="_Clearing" localSheetId="17">[1]Home!$E$50</definedName>
    <definedName name="_Clearing" localSheetId="19">[1]Home!$E$50</definedName>
    <definedName name="_Clearing" localSheetId="21">[1]Home!$E$50</definedName>
    <definedName name="_Clearing" localSheetId="23">[1]Home!$E$50</definedName>
    <definedName name="_Clearing" localSheetId="24">[1]Home!$E$50</definedName>
    <definedName name="_Clearing">#REF!</definedName>
    <definedName name="_Client1" localSheetId="15">[2]Home!$C$2</definedName>
    <definedName name="_Client1" localSheetId="4">[2]Home!$C$2</definedName>
    <definedName name="_Client1" localSheetId="5">[2]Home!$C$2</definedName>
    <definedName name="_Client1" localSheetId="8">[2]Home!$C$2</definedName>
    <definedName name="_Client1" localSheetId="17">[1]Home!$C$2</definedName>
    <definedName name="_Client1" localSheetId="19">[1]Home!$C$2</definedName>
    <definedName name="_Client1" localSheetId="21">[1]Home!$C$2</definedName>
    <definedName name="_Client1" localSheetId="23">[1]Home!$C$2</definedName>
    <definedName name="_Client1" localSheetId="24">[1]Home!$C$2</definedName>
    <definedName name="_Client1">#REF!</definedName>
    <definedName name="_Client2" localSheetId="15">[2]Home!$C$3</definedName>
    <definedName name="_Client2" localSheetId="4">[2]Home!$C$3</definedName>
    <definedName name="_Client2" localSheetId="5">[2]Home!$C$3</definedName>
    <definedName name="_Client2" localSheetId="8">[2]Home!$C$3</definedName>
    <definedName name="_Client2" localSheetId="17">[1]Home!$C$3</definedName>
    <definedName name="_Client2" localSheetId="19">[1]Home!$C$3</definedName>
    <definedName name="_Client2" localSheetId="21">[1]Home!$C$3</definedName>
    <definedName name="_Client2" localSheetId="23">[1]Home!$C$3</definedName>
    <definedName name="_Client2" localSheetId="24">[1]Home!$C$3</definedName>
    <definedName name="_Client2">#REF!</definedName>
    <definedName name="_ContractNo" localSheetId="15">[2]Home!$C$5</definedName>
    <definedName name="_ContractNo" localSheetId="4">[2]Home!$C$5</definedName>
    <definedName name="_ContractNo" localSheetId="5">[2]Home!$C$5</definedName>
    <definedName name="_ContractNo" localSheetId="8">[2]Home!$C$5</definedName>
    <definedName name="_ContractNo" localSheetId="17">[1]Home!$C$5</definedName>
    <definedName name="_ContractNo" localSheetId="19">[1]Home!$C$5</definedName>
    <definedName name="_ContractNo" localSheetId="21">[1]Home!$C$5</definedName>
    <definedName name="_ContractNo" localSheetId="23">[1]Home!$C$5</definedName>
    <definedName name="_ContractNo" localSheetId="24">[1]Home!$C$5</definedName>
    <definedName name="_ContractNo">#REF!</definedName>
    <definedName name="_ContractPeriod" localSheetId="15">[2]Home!$C$16</definedName>
    <definedName name="_ContractPeriod" localSheetId="4">[2]Home!$C$16</definedName>
    <definedName name="_ContractPeriod" localSheetId="5">[2]Home!$C$16</definedName>
    <definedName name="_ContractPeriod" localSheetId="8">[2]Home!$C$16</definedName>
    <definedName name="_ContractPeriod" localSheetId="17">[1]Home!$C$16</definedName>
    <definedName name="_ContractPeriod" localSheetId="19">[1]Home!$C$16</definedName>
    <definedName name="_ContractPeriod" localSheetId="21">[1]Home!$C$16</definedName>
    <definedName name="_ContractPeriod" localSheetId="23">[1]Home!$C$16</definedName>
    <definedName name="_ContractPeriod" localSheetId="24">[1]Home!$C$16</definedName>
    <definedName name="_ContractPeriod">#REF!</definedName>
    <definedName name="_Description" localSheetId="15">[2]Home!$C$6</definedName>
    <definedName name="_Description" localSheetId="4">[2]Home!$C$6</definedName>
    <definedName name="_Description" localSheetId="5">[2]Home!$C$6</definedName>
    <definedName name="_Description" localSheetId="8">[2]Home!$C$6</definedName>
    <definedName name="_Description" localSheetId="17">[1]Home!$C$6</definedName>
    <definedName name="_Description" localSheetId="19">[1]Home!$C$6</definedName>
    <definedName name="_Description" localSheetId="21">[1]Home!$C$6</definedName>
    <definedName name="_Description" localSheetId="23">[1]Home!$C$6</definedName>
    <definedName name="_Description" localSheetId="24">[1]Home!$C$6</definedName>
    <definedName name="_Description">#REF!</definedName>
    <definedName name="_Excavation" localSheetId="15">[2]Home!$E$44</definedName>
    <definedName name="_Excavation" localSheetId="4">[2]Home!$E$44</definedName>
    <definedName name="_Excavation" localSheetId="5">[2]Home!$E$44</definedName>
    <definedName name="_Excavation" localSheetId="8">[2]Home!$E$44</definedName>
    <definedName name="_Excavation" localSheetId="17">[1]Home!$E$44</definedName>
    <definedName name="_Excavation" localSheetId="19">[1]Home!$E$44</definedName>
    <definedName name="_Excavation" localSheetId="21">[1]Home!$E$44</definedName>
    <definedName name="_Excavation" localSheetId="23">[1]Home!$E$44</definedName>
    <definedName name="_Excavation" localSheetId="24">[1]Home!$E$44</definedName>
    <definedName name="_Excavation">#REF!</definedName>
    <definedName name="_Expansion" localSheetId="15">[2]Home!$E$57</definedName>
    <definedName name="_Expansion" localSheetId="4">[2]Home!$E$57</definedName>
    <definedName name="_Expansion" localSheetId="5">[2]Home!$E$57</definedName>
    <definedName name="_Expansion" localSheetId="8">[2]Home!$E$57</definedName>
    <definedName name="_Expansion" localSheetId="17">[1]Home!$E$57</definedName>
    <definedName name="_Expansion" localSheetId="19">[1]Home!$E$57</definedName>
    <definedName name="_Expansion" localSheetId="21">[1]Home!$E$57</definedName>
    <definedName name="_Expansion" localSheetId="23">[1]Home!$E$57</definedName>
    <definedName name="_Expansion" localSheetId="24">[1]Home!$E$57</definedName>
    <definedName name="_Expansion">#REF!</definedName>
    <definedName name="_Formwork" localSheetId="15">[2]Home!$E$52</definedName>
    <definedName name="_Formwork" localSheetId="4">[2]Home!$E$52</definedName>
    <definedName name="_Formwork" localSheetId="5">[2]Home!$E$52</definedName>
    <definedName name="_Formwork" localSheetId="8">[2]Home!$E$52</definedName>
    <definedName name="_Formwork" localSheetId="17">[1]Home!$E$52</definedName>
    <definedName name="_Formwork" localSheetId="19">[1]Home!$E$52</definedName>
    <definedName name="_Formwork" localSheetId="21">[1]Home!$E$52</definedName>
    <definedName name="_Formwork" localSheetId="23">[1]Home!$E$52</definedName>
    <definedName name="_Formwork" localSheetId="24">[1]Home!$E$52</definedName>
    <definedName name="_Formwork">#REF!</definedName>
    <definedName name="_Gabion" localSheetId="15">[2]Home!$E$60</definedName>
    <definedName name="_Gabion" localSheetId="4">[2]Home!$E$60</definedName>
    <definedName name="_Gabion" localSheetId="5">[2]Home!$E$60</definedName>
    <definedName name="_Gabion" localSheetId="8">[2]Home!$E$60</definedName>
    <definedName name="_Gabion" localSheetId="17">[1]Home!$E$60</definedName>
    <definedName name="_Gabion" localSheetId="19">[1]Home!$E$60</definedName>
    <definedName name="_Gabion" localSheetId="21">[1]Home!$E$60</definedName>
    <definedName name="_Gabion" localSheetId="23">[1]Home!$E$60</definedName>
    <definedName name="_Gabion" localSheetId="24">[1]Home!$E$60</definedName>
    <definedName name="_Gabion">#REF!</definedName>
    <definedName name="_Geofabric" localSheetId="15">[2]Home!$E$55</definedName>
    <definedName name="_Geofabric" localSheetId="4">[2]Home!$E$55</definedName>
    <definedName name="_Geofabric" localSheetId="5">[2]Home!$E$55</definedName>
    <definedName name="_Geofabric" localSheetId="8">[2]Home!$E$55</definedName>
    <definedName name="_Geofabric" localSheetId="17">[1]Home!$E$55</definedName>
    <definedName name="_Geofabric" localSheetId="19">[1]Home!$E$55</definedName>
    <definedName name="_Geofabric" localSheetId="21">[1]Home!$E$55</definedName>
    <definedName name="_Geofabric" localSheetId="23">[1]Home!$E$55</definedName>
    <definedName name="_Geofabric" localSheetId="24">[1]Home!$E$55</definedName>
    <definedName name="_Geofabric">#REF!</definedName>
    <definedName name="_GPost" localSheetId="15">[2]Home!$E$61</definedName>
    <definedName name="_GPost" localSheetId="4">[2]Home!$E$61</definedName>
    <definedName name="_GPost" localSheetId="5">[2]Home!$E$61</definedName>
    <definedName name="_GPost" localSheetId="8">[2]Home!$E$61</definedName>
    <definedName name="_GPost">#REF!</definedName>
    <definedName name="_GRail" localSheetId="15">[2]Home!$E$62</definedName>
    <definedName name="_GRail" localSheetId="4">[2]Home!$E$62</definedName>
    <definedName name="_GRail" localSheetId="5">[2]Home!$E$62</definedName>
    <definedName name="_GRail" localSheetId="8">[2]Home!$E$62</definedName>
    <definedName name="_GRail" localSheetId="17">[1]Home!$E$62</definedName>
    <definedName name="_GRail" localSheetId="19">[1]Home!$E$62</definedName>
    <definedName name="_GRail" localSheetId="21">[1]Home!$E$62</definedName>
    <definedName name="_GRail" localSheetId="23">[1]Home!$E$62</definedName>
    <definedName name="_GRail" localSheetId="24">[1]Home!$E$62</definedName>
    <definedName name="_GRail">#REF!</definedName>
    <definedName name="_Haul" localSheetId="15">[2]Home!$E$40</definedName>
    <definedName name="_Haul" localSheetId="4">[2]Home!$E$40</definedName>
    <definedName name="_Haul" localSheetId="5">[2]Home!$E$40</definedName>
    <definedName name="_Haul" localSheetId="8">[2]Home!$E$40</definedName>
    <definedName name="_Haul" localSheetId="17">[1]Home!$E$40</definedName>
    <definedName name="_Haul" localSheetId="19">[1]Home!$E$40</definedName>
    <definedName name="_Haul" localSheetId="21">[1]Home!$E$40</definedName>
    <definedName name="_Haul" localSheetId="23">[1]Home!$E$40</definedName>
    <definedName name="_Haul" localSheetId="24">[1]Home!$E$40</definedName>
    <definedName name="_Haul">#REF!</definedName>
    <definedName name="_HaulPerMetre" localSheetId="15">[2]Home!$E$38</definedName>
    <definedName name="_HaulPerMetre" localSheetId="4">[2]Home!$E$38</definedName>
    <definedName name="_HaulPerMetre" localSheetId="5">[2]Home!$E$38</definedName>
    <definedName name="_HaulPerMetre" localSheetId="8">[2]Home!$E$38</definedName>
    <definedName name="_HaulPerMetre" localSheetId="17">[1]Home!$E$38</definedName>
    <definedName name="_HaulPerMetre" localSheetId="19">[1]Home!$E$38</definedName>
    <definedName name="_HaulPerMetre" localSheetId="21">[1]Home!$E$38</definedName>
    <definedName name="_HaulPerMetre" localSheetId="23">[1]Home!$E$38</definedName>
    <definedName name="_HaulPerMetre" localSheetId="24">[1]Home!$E$38</definedName>
    <definedName name="_HaulPerMetre">#REF!</definedName>
    <definedName name="_KandC" localSheetId="15">[2]Home!$E$59</definedName>
    <definedName name="_KandC" localSheetId="4">[2]Home!$E$59</definedName>
    <definedName name="_KandC" localSheetId="5">[2]Home!$E$59</definedName>
    <definedName name="_KandC" localSheetId="8">[2]Home!$E$59</definedName>
    <definedName name="_KandC">#REF!</definedName>
    <definedName name="_Kerb" localSheetId="15">[2]Home!$E$58</definedName>
    <definedName name="_Kerb" localSheetId="4">[2]Home!$E$58</definedName>
    <definedName name="_Kerb" localSheetId="5">[2]Home!$E$58</definedName>
    <definedName name="_Kerb" localSheetId="8">[2]Home!$E$58</definedName>
    <definedName name="_Kerb" localSheetId="17">[1]Home!$E$58</definedName>
    <definedName name="_Kerb" localSheetId="19">[1]Home!$E$58</definedName>
    <definedName name="_Kerb" localSheetId="21">[1]Home!$E$58</definedName>
    <definedName name="_Kerb" localSheetId="23">[1]Home!$E$58</definedName>
    <definedName name="_Kerb" localSheetId="24">[1]Home!$E$58</definedName>
    <definedName name="_Kerb">#REF!</definedName>
    <definedName name="_LabourDaily" localSheetId="15">[2]Home!$C$13</definedName>
    <definedName name="_LabourDaily" localSheetId="4">[2]Home!$C$13</definedName>
    <definedName name="_LabourDaily" localSheetId="5">[2]Home!$C$13</definedName>
    <definedName name="_LabourDaily" localSheetId="8">[2]Home!$C$13</definedName>
    <definedName name="_LabourDaily" localSheetId="17">[1]Home!$C$13</definedName>
    <definedName name="_LabourDaily" localSheetId="19">[1]Home!$C$13</definedName>
    <definedName name="_LabourDaily" localSheetId="21">[1]Home!$C$13</definedName>
    <definedName name="_LabourDaily" localSheetId="23">[1]Home!$C$13</definedName>
    <definedName name="_LabourDaily" localSheetId="24">[1]Home!$C$13</definedName>
    <definedName name="_LabourDaily">#REF!</definedName>
    <definedName name="_LabourHours" localSheetId="15">#REF!</definedName>
    <definedName name="_LabourHours" localSheetId="4">#REF!</definedName>
    <definedName name="_LabourHours" localSheetId="5">#REF!</definedName>
    <definedName name="_LabourHours" localSheetId="8">#REF!</definedName>
    <definedName name="_LabourHours">#REF!</definedName>
    <definedName name="_LabourRate" localSheetId="15">[2]Home!$C$11</definedName>
    <definedName name="_LabourRate" localSheetId="4">[2]Home!$C$11</definedName>
    <definedName name="_LabourRate" localSheetId="5">[2]Home!$C$11</definedName>
    <definedName name="_LabourRate" localSheetId="8">[2]Home!$C$11</definedName>
    <definedName name="_LabourRate" localSheetId="17">[1]Home!$C$11</definedName>
    <definedName name="_LabourRate" localSheetId="19">[1]Home!$C$11</definedName>
    <definedName name="_LabourRate" localSheetId="21">[1]Home!$C$11</definedName>
    <definedName name="_LabourRate" localSheetId="23">[1]Home!$C$11</definedName>
    <definedName name="_LabourRate" localSheetId="24">[1]Home!$C$11</definedName>
    <definedName name="_LabourRate">#REF!</definedName>
    <definedName name="_Markup" localSheetId="15">[2]Home!$C$27</definedName>
    <definedName name="_Markup" localSheetId="4">[2]Home!$C$27</definedName>
    <definedName name="_Markup" localSheetId="5">[2]Home!$C$27</definedName>
    <definedName name="_Markup" localSheetId="8">[2]Home!$C$27</definedName>
    <definedName name="_Markup" localSheetId="17">[1]Home!$C$27</definedName>
    <definedName name="_Markup" localSheetId="19">[1]Home!$C$27</definedName>
    <definedName name="_Markup" localSheetId="21">[1]Home!$C$27</definedName>
    <definedName name="_Markup" localSheetId="23">[1]Home!$C$27</definedName>
    <definedName name="_Markup" localSheetId="24">[1]Home!$C$27</definedName>
    <definedName name="_Markup">#REF!</definedName>
    <definedName name="_Mesh" localSheetId="15">[2]Home!$E$53</definedName>
    <definedName name="_Mesh" localSheetId="4">[2]Home!$E$53</definedName>
    <definedName name="_Mesh" localSheetId="5">[2]Home!$E$53</definedName>
    <definedName name="_Mesh" localSheetId="8">[2]Home!$E$53</definedName>
    <definedName name="_Mesh" localSheetId="17">[1]Home!$E$53</definedName>
    <definedName name="_Mesh" localSheetId="19">[1]Home!$E$53</definedName>
    <definedName name="_Mesh" localSheetId="21">[1]Home!$E$53</definedName>
    <definedName name="_Mesh" localSheetId="23">[1]Home!$E$53</definedName>
    <definedName name="_Mesh" localSheetId="24">[1]Home!$E$53</definedName>
    <definedName name="_Mesh">#REF!</definedName>
    <definedName name="_Mix" localSheetId="15">[2]Home!$E$41</definedName>
    <definedName name="_Mix" localSheetId="4">[2]Home!$E$41</definedName>
    <definedName name="_Mix" localSheetId="5">[2]Home!$E$41</definedName>
    <definedName name="_Mix" localSheetId="8">[2]Home!$E$41</definedName>
    <definedName name="_Mix" localSheetId="17">[1]Home!$E$41</definedName>
    <definedName name="_Mix" localSheetId="19">[1]Home!$E$41</definedName>
    <definedName name="_Mix" localSheetId="21">[1]Home!$E$41</definedName>
    <definedName name="_Mix" localSheetId="23">[1]Home!$E$41</definedName>
    <definedName name="_Mix" localSheetId="24">[1]Home!$E$41</definedName>
    <definedName name="_Mix">#REF!</definedName>
    <definedName name="_Place" localSheetId="15">[2]Home!$E$42</definedName>
    <definedName name="_Place" localSheetId="4">[2]Home!$E$42</definedName>
    <definedName name="_Place" localSheetId="5">[2]Home!$E$42</definedName>
    <definedName name="_Place" localSheetId="8">[2]Home!$E$42</definedName>
    <definedName name="_Place" localSheetId="17">[1]Home!$E$42</definedName>
    <definedName name="_Place" localSheetId="19">[1]Home!$E$42</definedName>
    <definedName name="_Place" localSheetId="21">[1]Home!$E$42</definedName>
    <definedName name="_Place" localSheetId="23">[1]Home!$E$42</definedName>
    <definedName name="_Place" localSheetId="24">[1]Home!$E$42</definedName>
    <definedName name="_Place">#REF!</definedName>
    <definedName name="_Plaster" localSheetId="15">[2]Home!$E$48</definedName>
    <definedName name="_Plaster" localSheetId="4">[2]Home!$E$48</definedName>
    <definedName name="_Plaster" localSheetId="5">[2]Home!$E$48</definedName>
    <definedName name="_Plaster" localSheetId="8">[2]Home!$E$48</definedName>
    <definedName name="_Plaster">#REF!</definedName>
    <definedName name="_RoadLength" localSheetId="15">[2]Home!$C$25</definedName>
    <definedName name="_RoadLength" localSheetId="4">[2]Home!$C$25</definedName>
    <definedName name="_RoadLength" localSheetId="5">[2]Home!$C$25</definedName>
    <definedName name="_RoadLength" localSheetId="8">[2]Home!$C$25</definedName>
    <definedName name="_RoadLength" localSheetId="17">[1]Home!$C$25</definedName>
    <definedName name="_RoadLength" localSheetId="19">[1]Home!$C$25</definedName>
    <definedName name="_RoadLength" localSheetId="21">[1]Home!$C$25</definedName>
    <definedName name="_RoadLength" localSheetId="23">[1]Home!$C$25</definedName>
    <definedName name="_RoadLength" localSheetId="24">[1]Home!$C$25</definedName>
    <definedName name="_RoadLength">#REF!</definedName>
    <definedName name="_Roadmarkings" localSheetId="15">#REF!</definedName>
    <definedName name="_Roadmarkings" localSheetId="4">#REF!</definedName>
    <definedName name="_Roadmarkings" localSheetId="5">#REF!</definedName>
    <definedName name="_Roadmarkings" localSheetId="8">#REF!</definedName>
    <definedName name="_Roadmarkings">#REF!</definedName>
    <definedName name="_RoadstudSpc" localSheetId="15">[2]Home!$C$31</definedName>
    <definedName name="_RoadstudSpc" localSheetId="4">[2]Home!$C$31</definedName>
    <definedName name="_RoadstudSpc" localSheetId="5">[2]Home!$C$31</definedName>
    <definedName name="_RoadstudSpc" localSheetId="8">[2]Home!$C$31</definedName>
    <definedName name="_RoadstudSpc" localSheetId="17">[1]Home!$C$31</definedName>
    <definedName name="_RoadstudSpc" localSheetId="19">[1]Home!$C$31</definedName>
    <definedName name="_RoadstudSpc" localSheetId="21">[1]Home!$C$31</definedName>
    <definedName name="_RoadstudSpc" localSheetId="23">[1]Home!$C$31</definedName>
    <definedName name="_RoadstudSpc" localSheetId="24">[1]Home!$C$31</definedName>
    <definedName name="_RoadstudSpc">#REF!</definedName>
    <definedName name="_Sheeting" localSheetId="15">[2]Home!$E$54</definedName>
    <definedName name="_Sheeting" localSheetId="4">[2]Home!$E$54</definedName>
    <definedName name="_Sheeting" localSheetId="5">[2]Home!$E$54</definedName>
    <definedName name="_Sheeting" localSheetId="8">[2]Home!$E$54</definedName>
    <definedName name="_Sheeting">#REF!</definedName>
    <definedName name="_Sign" localSheetId="15">[2]Home!$E$63</definedName>
    <definedName name="_Sign" localSheetId="4">[2]Home!$E$63</definedName>
    <definedName name="_Sign" localSheetId="5">[2]Home!$E$63</definedName>
    <definedName name="_Sign" localSheetId="8">[2]Home!$E$63</definedName>
    <definedName name="_Sign" localSheetId="17">[1]Home!$E$63</definedName>
    <definedName name="_Sign" localSheetId="19">[1]Home!$E$63</definedName>
    <definedName name="_Sign" localSheetId="21">[1]Home!$E$63</definedName>
    <definedName name="_Sign" localSheetId="23">[1]Home!$E$63</definedName>
    <definedName name="_Sign" localSheetId="24">[1]Home!$E$63</definedName>
    <definedName name="_Sign">#REF!</definedName>
    <definedName name="_Spread" localSheetId="15">[2]Home!$E$47</definedName>
    <definedName name="_Spread" localSheetId="4">[2]Home!$E$47</definedName>
    <definedName name="_Spread" localSheetId="5">[2]Home!$E$47</definedName>
    <definedName name="_Spread" localSheetId="8">[2]Home!$E$47</definedName>
    <definedName name="_Spread">#REF!</definedName>
    <definedName name="_Stamp" localSheetId="15">[2]Home!$E$45</definedName>
    <definedName name="_Stamp" localSheetId="4">[2]Home!$E$45</definedName>
    <definedName name="_Stamp" localSheetId="5">[2]Home!$E$45</definedName>
    <definedName name="_Stamp" localSheetId="8">[2]Home!$E$45</definedName>
    <definedName name="_Stamp">#REF!</definedName>
    <definedName name="_Subsoil" localSheetId="15">[2]Home!$E$56</definedName>
    <definedName name="_Subsoil" localSheetId="4">[2]Home!$E$56</definedName>
    <definedName name="_Subsoil" localSheetId="5">[2]Home!$E$56</definedName>
    <definedName name="_Subsoil" localSheetId="8">[2]Home!$E$56</definedName>
    <definedName name="_Subsoil">#REF!</definedName>
    <definedName name="_Summary" localSheetId="15">[2]Home!$J$16</definedName>
    <definedName name="_Summary" localSheetId="4">[2]Home!$J$16</definedName>
    <definedName name="_Summary" localSheetId="5">[2]Home!$J$16</definedName>
    <definedName name="_Summary" localSheetId="8">[2]Home!$J$16</definedName>
    <definedName name="_Summary" localSheetId="17">[1]Home!$J$16</definedName>
    <definedName name="_Summary" localSheetId="19">[1]Home!$J$16</definedName>
    <definedName name="_Summary" localSheetId="21">[1]Home!$J$16</definedName>
    <definedName name="_Summary" localSheetId="23">[1]Home!$J$16</definedName>
    <definedName name="_Summary" localSheetId="24">[1]Home!$J$16</definedName>
    <definedName name="_Summary">#REF!</definedName>
    <definedName name="_Wacker" localSheetId="15">[2]Home!$E$46</definedName>
    <definedName name="_Wacker" localSheetId="4">[2]Home!$E$46</definedName>
    <definedName name="_Wacker" localSheetId="5">[2]Home!$E$46</definedName>
    <definedName name="_Wacker" localSheetId="8">[2]Home!$E$46</definedName>
    <definedName name="_Wacker" localSheetId="17">[1]Home!$E$46</definedName>
    <definedName name="_Wacker" localSheetId="19">[1]Home!$E$46</definedName>
    <definedName name="_Wacker" localSheetId="21">[1]Home!$E$46</definedName>
    <definedName name="_Wacker" localSheetId="23">[1]Home!$E$46</definedName>
    <definedName name="_Wacker" localSheetId="24">[1]Home!$E$46</definedName>
    <definedName name="_Wacker">#REF!</definedName>
    <definedName name="C7.3">#REF!</definedName>
    <definedName name="Client1">Information!$C$2</definedName>
    <definedName name="Client2">Information!$C$3</definedName>
    <definedName name="ContractDescription">Information!$C$6</definedName>
    <definedName name="ContractNo">Information!$C$5</definedName>
    <definedName name="DELETE">[3]Home!$E$44</definedName>
    <definedName name="lori">#REF!</definedName>
    <definedName name="lorin">#REF!</definedName>
    <definedName name="lorinda">#REF!</definedName>
    <definedName name="ntha">#REF!</definedName>
    <definedName name="nthab">#REF!</definedName>
    <definedName name="nthabi">#REF!</definedName>
    <definedName name="nthabz">#REF!</definedName>
    <definedName name="Page_A" localSheetId="15">[2]Home!$J$12</definedName>
    <definedName name="Page_A" localSheetId="4">[2]Home!$J$12</definedName>
    <definedName name="Page_A" localSheetId="5">[2]Home!$J$12</definedName>
    <definedName name="Page_A" localSheetId="8">[2]Home!$J$12</definedName>
    <definedName name="Page_A" localSheetId="17">[1]Home!$J$12</definedName>
    <definedName name="Page_A" localSheetId="19">[1]Home!$J$12</definedName>
    <definedName name="Page_A" localSheetId="21">[1]Home!$J$12</definedName>
    <definedName name="Page_A" localSheetId="23">[1]Home!$J$12</definedName>
    <definedName name="Page_A" localSheetId="24">[1]Home!$J$12</definedName>
    <definedName name="Page_A">#REF!</definedName>
    <definedName name="Page_D" localSheetId="15">[2]Home!$J$13</definedName>
    <definedName name="Page_D" localSheetId="4">[2]Home!$J$13</definedName>
    <definedName name="Page_D" localSheetId="5">[2]Home!$J$13</definedName>
    <definedName name="Page_D" localSheetId="8">[2]Home!$J$13</definedName>
    <definedName name="Page_D" localSheetId="17">[1]Home!$J$13</definedName>
    <definedName name="Page_D" localSheetId="19">[1]Home!$J$13</definedName>
    <definedName name="Page_D" localSheetId="21">[1]Home!$J$13</definedName>
    <definedName name="Page_D" localSheetId="23">[1]Home!$J$13</definedName>
    <definedName name="Page_D" localSheetId="24">[1]Home!$J$13</definedName>
    <definedName name="Page_D">#REF!</definedName>
    <definedName name="Page_F" localSheetId="15">[2]Home!$J$14</definedName>
    <definedName name="Page_F" localSheetId="4">[2]Home!$J$14</definedName>
    <definedName name="Page_F" localSheetId="5">[2]Home!$J$14</definedName>
    <definedName name="Page_F" localSheetId="8">[2]Home!$J$14</definedName>
    <definedName name="Page_F" localSheetId="17">[1]Home!$J$14</definedName>
    <definedName name="Page_F" localSheetId="19">[1]Home!$J$14</definedName>
    <definedName name="Page_F" localSheetId="21">[1]Home!$J$14</definedName>
    <definedName name="Page_F" localSheetId="23">[1]Home!$J$14</definedName>
    <definedName name="Page_F" localSheetId="24">[1]Home!$J$14</definedName>
    <definedName name="Page_F">#REF!</definedName>
    <definedName name="Page_G" localSheetId="15">[2]Home!$J$15</definedName>
    <definedName name="Page_G" localSheetId="4">[2]Home!$J$15</definedName>
    <definedName name="Page_G" localSheetId="5">[2]Home!$J$15</definedName>
    <definedName name="Page_G" localSheetId="8">[2]Home!$J$15</definedName>
    <definedName name="Page_G" localSheetId="17">[1]Home!$J$15</definedName>
    <definedName name="Page_G" localSheetId="19">[1]Home!$J$15</definedName>
    <definedName name="Page_G" localSheetId="21">[1]Home!$J$15</definedName>
    <definedName name="Page_G" localSheetId="23">[1]Home!$J$15</definedName>
    <definedName name="Page_G" localSheetId="24">[1]Home!$J$15</definedName>
    <definedName name="Page_G">#REF!</definedName>
    <definedName name="_xlnm.Print_Area" localSheetId="1">'C1.2'!$B$1:$H$146</definedName>
    <definedName name="_xlnm.Print_Area" localSheetId="2">'C1.3'!$B$1:$H$76</definedName>
    <definedName name="_xlnm.Print_Area" localSheetId="3">'C1.4'!$B$1:$H$138</definedName>
    <definedName name="_xlnm.Print_Area" localSheetId="15">'C11.2'!$B$1:$H$71</definedName>
    <definedName name="_xlnm.Print_Area" localSheetId="4">'C2.1'!$B$1:$H$68</definedName>
    <definedName name="_xlnm.Print_Area" localSheetId="5">'C2.2'!$B$1:$H$76</definedName>
    <definedName name="_xlnm.Print_Area" localSheetId="16">'C20.1'!$B$1:$H$75</definedName>
    <definedName name="_xlnm.Print_Area" localSheetId="6">'C4.1'!$B$1:$H$76</definedName>
    <definedName name="_xlnm.Print_Area" localSheetId="7">'C4.2'!$B$1:$H$73</definedName>
    <definedName name="_xlnm.Print_Area" localSheetId="8">'C4.4'!$B$1:$H$75</definedName>
    <definedName name="_xlnm.Print_Area" localSheetId="9">'C5.1'!$B$1:$H$77</definedName>
    <definedName name="_xlnm.Print_Area" localSheetId="10">'C5.2'!$B$1:$H$75</definedName>
    <definedName name="_xlnm.Print_Area" localSheetId="11">'C5.3'!$B$1:$H$74</definedName>
    <definedName name="_xlnm.Print_Area" localSheetId="12">'C5.4'!$B$1:$H$75</definedName>
    <definedName name="_xlnm.Print_Area" localSheetId="13">'C6.1'!$B$1:$H$66</definedName>
    <definedName name="_xlnm.Print_Area" localSheetId="14">'C8.1'!$B$1:$H$77</definedName>
    <definedName name="_xlnm.Print_Area" localSheetId="0">Information!$A$1:$E$37</definedName>
    <definedName name="_xlnm.Print_Area" localSheetId="17">'Schedule A_ROADWORKS'!$A$1:$H$38</definedName>
    <definedName name="_xlnm.Print_Area" localSheetId="19">'Schedule E_EPWP'!$A$1:$H$12</definedName>
    <definedName name="_xlnm.Print_Area" localSheetId="21">'Schedule F_CPG'!$A$1:$H$12</definedName>
    <definedName name="_xlnm.Print_Area" localSheetId="23">'Schedule G_CSDG'!$A$1:$H$12</definedName>
    <definedName name="_xlnm.Print_Area" localSheetId="18">'Section E'!$B$1:$H$66</definedName>
    <definedName name="_xlnm.Print_Area" localSheetId="20">'Section F'!$B$1:$H$119</definedName>
    <definedName name="_xlnm.Print_Area" localSheetId="22">'Section G'!$B$1:$H$51</definedName>
    <definedName name="_xlnm.Print_Area" localSheetId="24">Summary!$B$1:$H$29</definedName>
    <definedName name="_xlnm.Print_Titles" localSheetId="15">'C11.2'!$4:$8</definedName>
    <definedName name="_xlnm.Print_Titles" localSheetId="4">'C2.1'!$4:$9</definedName>
    <definedName name="_xlnm.Print_Titles" localSheetId="5">'C2.2'!$4:$9</definedName>
    <definedName name="_xlnm.Print_Titles" localSheetId="8">'C4.4'!$4:$10</definedName>
    <definedName name="tbl_Units">[4]Tables!$B$4:$B$32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271" l="1"/>
  <c r="H32" i="265"/>
  <c r="H64" i="260"/>
  <c r="H58" i="260"/>
  <c r="H56" i="260"/>
  <c r="H52" i="260"/>
  <c r="H46" i="260"/>
  <c r="H38" i="260"/>
  <c r="H32" i="260"/>
  <c r="H26" i="260"/>
  <c r="H20" i="260"/>
  <c r="H12" i="260"/>
  <c r="H16" i="192"/>
  <c r="H14" i="171"/>
  <c r="H54" i="214"/>
  <c r="H50" i="214"/>
  <c r="H46" i="214"/>
  <c r="H42" i="214"/>
  <c r="H40" i="214"/>
  <c r="H34" i="214"/>
  <c r="H32" i="214"/>
  <c r="H28" i="214"/>
  <c r="H20" i="214"/>
  <c r="H14" i="214"/>
  <c r="H24" i="169"/>
  <c r="H22" i="169"/>
  <c r="H20" i="169"/>
  <c r="H14" i="169"/>
  <c r="H18" i="168"/>
  <c r="H16" i="168"/>
  <c r="H24" i="167"/>
  <c r="H22" i="167"/>
  <c r="H18" i="167"/>
  <c r="H16" i="167"/>
  <c r="H34" i="166"/>
  <c r="H32" i="166"/>
  <c r="H28" i="166"/>
  <c r="H26" i="166"/>
  <c r="H22" i="166"/>
  <c r="H20" i="166"/>
  <c r="H14" i="166"/>
  <c r="H28" i="235"/>
  <c r="H26" i="235"/>
  <c r="H24" i="235"/>
  <c r="H20" i="235"/>
  <c r="H18" i="235"/>
  <c r="H44" i="212"/>
  <c r="H42" i="212"/>
  <c r="H40" i="212"/>
  <c r="H38" i="212"/>
  <c r="H30" i="212"/>
  <c r="H28" i="212"/>
  <c r="H24" i="212"/>
  <c r="H20" i="212"/>
  <c r="H18" i="212"/>
  <c r="H16" i="212"/>
  <c r="H14" i="212"/>
  <c r="H30" i="238"/>
  <c r="H24" i="238"/>
  <c r="H22" i="238"/>
  <c r="H18" i="238"/>
  <c r="H16" i="238"/>
  <c r="H36" i="237"/>
  <c r="H34" i="237"/>
  <c r="H32" i="237"/>
  <c r="H30" i="237"/>
  <c r="H26" i="237"/>
  <c r="H18" i="237"/>
  <c r="H14" i="237"/>
  <c r="H68" i="162"/>
  <c r="H66" i="162"/>
  <c r="H64" i="162"/>
  <c r="H62" i="162"/>
  <c r="H60" i="162"/>
  <c r="H58" i="162"/>
  <c r="H56" i="162"/>
  <c r="H54" i="162"/>
  <c r="H52" i="162"/>
  <c r="H50" i="162"/>
  <c r="H48" i="162"/>
  <c r="H46" i="162"/>
  <c r="H42" i="162"/>
  <c r="H40" i="162"/>
  <c r="H38" i="162"/>
  <c r="H36" i="162"/>
  <c r="H34" i="162"/>
  <c r="H32" i="162"/>
  <c r="H30" i="162"/>
  <c r="H28" i="162"/>
  <c r="H24" i="162"/>
  <c r="H22" i="162"/>
  <c r="H20" i="162"/>
  <c r="H18" i="162"/>
  <c r="H16" i="162"/>
  <c r="H14" i="162"/>
  <c r="H97" i="162"/>
  <c r="H95" i="162"/>
  <c r="H93" i="162"/>
  <c r="H91" i="162"/>
  <c r="H89" i="162"/>
  <c r="H87" i="162"/>
  <c r="H85" i="162"/>
  <c r="H83" i="162"/>
  <c r="H81" i="162"/>
  <c r="H123" i="162"/>
  <c r="H121" i="162"/>
  <c r="H117" i="162"/>
  <c r="H115" i="162"/>
  <c r="H111" i="162"/>
  <c r="H107" i="162"/>
  <c r="H103" i="162"/>
  <c r="H20" i="161"/>
  <c r="H18" i="161"/>
  <c r="H16" i="161"/>
  <c r="H14" i="161"/>
  <c r="H134" i="159"/>
  <c r="H130" i="159"/>
  <c r="H126" i="159"/>
  <c r="H122" i="159"/>
  <c r="H118" i="159"/>
  <c r="H114" i="159"/>
  <c r="H110" i="159"/>
  <c r="H104" i="159"/>
  <c r="H98" i="159"/>
  <c r="H92" i="159"/>
  <c r="H88" i="159"/>
  <c r="H86" i="159"/>
  <c r="H68" i="159"/>
  <c r="H66" i="159"/>
  <c r="H64" i="159"/>
  <c r="H62" i="159"/>
  <c r="H60" i="159"/>
  <c r="H58" i="159"/>
  <c r="H56" i="159"/>
  <c r="H52" i="159"/>
  <c r="H50" i="159"/>
  <c r="H48" i="159"/>
  <c r="H46" i="159"/>
  <c r="H44" i="159"/>
  <c r="H38" i="159"/>
  <c r="H34" i="159"/>
  <c r="H30" i="159"/>
  <c r="H28" i="159"/>
  <c r="H24" i="159"/>
  <c r="H22" i="159"/>
  <c r="H20" i="159"/>
  <c r="H18" i="159"/>
  <c r="H14" i="159"/>
  <c r="B9" i="264"/>
  <c r="J23" i="264"/>
  <c r="H16" i="265"/>
  <c r="H18" i="265"/>
  <c r="H20" i="265"/>
  <c r="H22" i="265"/>
  <c r="H24" i="265"/>
  <c r="H26" i="265"/>
  <c r="H36" i="265"/>
  <c r="G101" i="162"/>
  <c r="G105" i="162"/>
  <c r="G109" i="162"/>
  <c r="B21" i="264"/>
  <c r="B19" i="264"/>
  <c r="H58" i="265"/>
  <c r="H56" i="265"/>
  <c r="H54" i="265"/>
  <c r="H40" i="265"/>
  <c r="F110" i="159"/>
  <c r="H73" i="159" l="1"/>
  <c r="H132" i="159"/>
  <c r="F134" i="159" s="1"/>
  <c r="H128" i="159"/>
  <c r="F130" i="159" s="1"/>
  <c r="H124" i="159"/>
  <c r="F126" i="159" s="1"/>
  <c r="H120" i="159"/>
  <c r="F122" i="159" s="1"/>
  <c r="H116" i="159"/>
  <c r="F118" i="159" s="1"/>
  <c r="H112" i="159"/>
  <c r="F114" i="159" s="1"/>
  <c r="H108" i="159"/>
  <c r="H18" i="271" l="1"/>
  <c r="H16" i="271"/>
  <c r="B4" i="272"/>
  <c r="B2" i="272"/>
  <c r="F1" i="272"/>
  <c r="B1" i="272"/>
  <c r="B51" i="271"/>
  <c r="H9" i="271"/>
  <c r="B5" i="271"/>
  <c r="H4" i="271"/>
  <c r="B2" i="271"/>
  <c r="F1" i="271"/>
  <c r="B1" i="271"/>
  <c r="F52" i="260"/>
  <c r="F64" i="260"/>
  <c r="J21" i="228"/>
  <c r="J21" i="212"/>
  <c r="H51" i="271" l="1"/>
  <c r="G10" i="272" s="1"/>
  <c r="P7" i="264"/>
  <c r="F84" i="265"/>
  <c r="F78" i="265"/>
  <c r="F72" i="265"/>
  <c r="F66" i="265"/>
  <c r="O51" i="260"/>
  <c r="N43" i="260"/>
  <c r="F38" i="260"/>
  <c r="F32" i="260"/>
  <c r="F26" i="260"/>
  <c r="F20" i="260"/>
  <c r="G12" i="272" l="1"/>
  <c r="G16" i="264" s="1"/>
  <c r="F102" i="159" l="1"/>
  <c r="H4" i="171"/>
  <c r="H9" i="171"/>
  <c r="H10" i="171"/>
  <c r="H11" i="171"/>
  <c r="H77" i="171"/>
  <c r="H16" i="171"/>
  <c r="H17" i="171"/>
  <c r="H18" i="171"/>
  <c r="H19" i="171"/>
  <c r="H20" i="171"/>
  <c r="H21" i="171"/>
  <c r="H22" i="171"/>
  <c r="H23" i="171"/>
  <c r="H24" i="171"/>
  <c r="H25" i="171"/>
  <c r="H26" i="171"/>
  <c r="H27" i="171"/>
  <c r="H28" i="171"/>
  <c r="H29" i="171"/>
  <c r="H30" i="171"/>
  <c r="H31" i="171"/>
  <c r="H32" i="171"/>
  <c r="H33" i="171"/>
  <c r="H34" i="171"/>
  <c r="H35" i="171"/>
  <c r="H36" i="171"/>
  <c r="H37" i="171"/>
  <c r="H38" i="171"/>
  <c r="H39" i="171"/>
  <c r="H40" i="171"/>
  <c r="H41" i="171"/>
  <c r="H42" i="171"/>
  <c r="H43" i="171"/>
  <c r="H44" i="171"/>
  <c r="H45" i="171"/>
  <c r="H46" i="171"/>
  <c r="H47" i="171"/>
  <c r="H48" i="171"/>
  <c r="H49" i="171"/>
  <c r="H50" i="171"/>
  <c r="H51" i="171"/>
  <c r="H52" i="171"/>
  <c r="H53" i="171"/>
  <c r="H54" i="171"/>
  <c r="F68" i="159" l="1"/>
  <c r="F66" i="159"/>
  <c r="F64" i="159"/>
  <c r="F62" i="159"/>
  <c r="F60" i="159"/>
  <c r="F58" i="159"/>
  <c r="F56" i="159"/>
  <c r="F52" i="159"/>
  <c r="F50" i="159"/>
  <c r="F48" i="159"/>
  <c r="F46" i="159"/>
  <c r="F44" i="159"/>
  <c r="F50" i="214" l="1"/>
  <c r="F46" i="214"/>
  <c r="F42" i="214"/>
  <c r="F40" i="214"/>
  <c r="F32" i="214"/>
  <c r="H25" i="214"/>
  <c r="H24" i="214"/>
  <c r="H23" i="214"/>
  <c r="H22" i="214"/>
  <c r="H21" i="214"/>
  <c r="F20" i="214"/>
  <c r="F22" i="167"/>
  <c r="F18" i="167"/>
  <c r="F14" i="166"/>
  <c r="F24" i="212"/>
  <c r="H102" i="159"/>
  <c r="H97" i="159"/>
  <c r="H96" i="159"/>
  <c r="H95" i="159"/>
  <c r="H94" i="159"/>
  <c r="H93" i="159"/>
  <c r="H91" i="159"/>
  <c r="H89" i="159"/>
  <c r="H41" i="159"/>
  <c r="H40" i="159"/>
  <c r="H39" i="159"/>
  <c r="H37" i="159"/>
  <c r="H36" i="159"/>
  <c r="H35" i="159"/>
  <c r="F104" i="159" l="1"/>
  <c r="F28" i="214"/>
  <c r="J8" i="264"/>
  <c r="J22" i="264"/>
  <c r="J21" i="264" l="1"/>
  <c r="J20" i="264" s="1"/>
  <c r="H99" i="162"/>
  <c r="H100" i="162"/>
  <c r="H101" i="162"/>
  <c r="F103" i="162" s="1"/>
  <c r="H102" i="162"/>
  <c r="H105" i="162"/>
  <c r="F107" i="162" s="1"/>
  <c r="H106" i="162"/>
  <c r="H108" i="162"/>
  <c r="H109" i="162"/>
  <c r="F111" i="162" s="1"/>
  <c r="H110" i="162"/>
  <c r="H113" i="162"/>
  <c r="B4" i="269"/>
  <c r="B2" i="269"/>
  <c r="F1" i="269"/>
  <c r="B1" i="269"/>
  <c r="B4" i="267"/>
  <c r="B2" i="267"/>
  <c r="F1" i="267"/>
  <c r="B1" i="267"/>
  <c r="E34" i="266"/>
  <c r="D34" i="266"/>
  <c r="C34" i="266"/>
  <c r="B34" i="266"/>
  <c r="E32" i="266"/>
  <c r="D32" i="266"/>
  <c r="C32" i="266"/>
  <c r="B32" i="266"/>
  <c r="E30" i="266"/>
  <c r="D30" i="266"/>
  <c r="C30" i="266"/>
  <c r="B30" i="266"/>
  <c r="E28" i="266"/>
  <c r="D28" i="266"/>
  <c r="C28" i="266"/>
  <c r="B28" i="266"/>
  <c r="E26" i="266"/>
  <c r="D26" i="266"/>
  <c r="C26" i="266"/>
  <c r="B26" i="266"/>
  <c r="E24" i="266"/>
  <c r="D24" i="266"/>
  <c r="C24" i="266"/>
  <c r="B24" i="266"/>
  <c r="E22" i="266"/>
  <c r="D22" i="266"/>
  <c r="C22" i="266"/>
  <c r="B22" i="266"/>
  <c r="E20" i="266"/>
  <c r="D20" i="266"/>
  <c r="C20" i="266"/>
  <c r="B20" i="266"/>
  <c r="E18" i="266"/>
  <c r="D18" i="266"/>
  <c r="C18" i="266"/>
  <c r="B18" i="266"/>
  <c r="E16" i="266"/>
  <c r="D16" i="266"/>
  <c r="C16" i="266"/>
  <c r="B16" i="266"/>
  <c r="E14" i="266"/>
  <c r="D14" i="266"/>
  <c r="C14" i="266"/>
  <c r="B14" i="266"/>
  <c r="E12" i="266"/>
  <c r="D12" i="266"/>
  <c r="C12" i="266"/>
  <c r="B12" i="266"/>
  <c r="C10" i="266"/>
  <c r="B10" i="266"/>
  <c r="B4" i="266"/>
  <c r="B2" i="266"/>
  <c r="F1" i="266"/>
  <c r="B1" i="266"/>
  <c r="B119" i="265"/>
  <c r="H84" i="265"/>
  <c r="H83" i="265"/>
  <c r="H82" i="265"/>
  <c r="H81" i="265"/>
  <c r="H80" i="265"/>
  <c r="H79" i="265"/>
  <c r="H78" i="265"/>
  <c r="H77" i="265"/>
  <c r="H76" i="265"/>
  <c r="H75" i="265"/>
  <c r="H74" i="265"/>
  <c r="H73" i="265"/>
  <c r="H72" i="265"/>
  <c r="H71" i="265"/>
  <c r="H70" i="265"/>
  <c r="H69" i="265"/>
  <c r="H68" i="265"/>
  <c r="H67" i="265"/>
  <c r="H66" i="265"/>
  <c r="H65" i="265"/>
  <c r="H64" i="265"/>
  <c r="H63" i="265"/>
  <c r="H62" i="265"/>
  <c r="H61" i="265"/>
  <c r="H60" i="265"/>
  <c r="B48" i="265"/>
  <c r="B45" i="265"/>
  <c r="F44" i="265"/>
  <c r="B44" i="265"/>
  <c r="B43" i="265"/>
  <c r="H37" i="265"/>
  <c r="H35" i="265"/>
  <c r="H33" i="265"/>
  <c r="H31" i="265"/>
  <c r="H29" i="265"/>
  <c r="H28" i="265"/>
  <c r="H27" i="265"/>
  <c r="H15" i="265"/>
  <c r="H14" i="265"/>
  <c r="H13" i="265"/>
  <c r="H12" i="265"/>
  <c r="H4" i="265"/>
  <c r="H47" i="265" s="1"/>
  <c r="J19" i="264" l="1"/>
  <c r="J18" i="264" s="1"/>
  <c r="H9" i="265"/>
  <c r="B5" i="265"/>
  <c r="B2" i="265"/>
  <c r="F1" i="265"/>
  <c r="B1" i="265"/>
  <c r="G20" i="237" l="1"/>
  <c r="H105" i="159"/>
  <c r="F18" i="168"/>
  <c r="H10" i="159" l="1"/>
  <c r="H11" i="159"/>
  <c r="H12" i="159"/>
  <c r="H40" i="242" l="1"/>
  <c r="H38" i="242"/>
  <c r="H30" i="242"/>
  <c r="F26" i="242"/>
  <c r="H16" i="242"/>
  <c r="B77" i="166" l="1"/>
  <c r="B71" i="162"/>
  <c r="H15" i="192" l="1"/>
  <c r="H14" i="192"/>
  <c r="H13" i="192"/>
  <c r="H12" i="192"/>
  <c r="H13" i="235" l="1"/>
  <c r="H12" i="235"/>
  <c r="H32" i="211" l="1"/>
  <c r="H31" i="211"/>
  <c r="H30" i="211"/>
  <c r="H29" i="211"/>
  <c r="H28" i="211"/>
  <c r="H27" i="211"/>
  <c r="H26" i="211"/>
  <c r="H25" i="211"/>
  <c r="B68" i="237" l="1"/>
  <c r="B66" i="260" l="1"/>
  <c r="B4" i="264"/>
  <c r="B2" i="264"/>
  <c r="F1" i="264"/>
  <c r="B1" i="264"/>
  <c r="H39" i="260"/>
  <c r="H40" i="260"/>
  <c r="H41" i="260"/>
  <c r="H42" i="260"/>
  <c r="H43" i="260"/>
  <c r="H44" i="260"/>
  <c r="H45" i="260"/>
  <c r="H47" i="260"/>
  <c r="H48" i="260"/>
  <c r="H49" i="260"/>
  <c r="H50" i="260"/>
  <c r="H51" i="260"/>
  <c r="H53" i="260"/>
  <c r="H54" i="260"/>
  <c r="H55" i="260"/>
  <c r="H59" i="260"/>
  <c r="H60" i="260"/>
  <c r="H61" i="260"/>
  <c r="H62" i="260"/>
  <c r="H63" i="260"/>
  <c r="H15" i="260"/>
  <c r="H16" i="260"/>
  <c r="H17" i="260"/>
  <c r="H18" i="260"/>
  <c r="H19" i="260"/>
  <c r="H21" i="260"/>
  <c r="H22" i="260"/>
  <c r="H23" i="260"/>
  <c r="H24" i="260"/>
  <c r="H25" i="260"/>
  <c r="H27" i="260"/>
  <c r="H28" i="260"/>
  <c r="H29" i="260"/>
  <c r="H30" i="260"/>
  <c r="H31" i="260"/>
  <c r="H33" i="260"/>
  <c r="H34" i="260"/>
  <c r="H35" i="260"/>
  <c r="H36" i="260"/>
  <c r="H37" i="260"/>
  <c r="H10" i="260"/>
  <c r="H9" i="260"/>
  <c r="B5" i="260"/>
  <c r="H4" i="260"/>
  <c r="B2" i="260"/>
  <c r="F1" i="260"/>
  <c r="B1" i="260"/>
  <c r="B74" i="168"/>
  <c r="H10" i="168"/>
  <c r="H11" i="168"/>
  <c r="H12" i="168"/>
  <c r="H13" i="168"/>
  <c r="H21" i="168"/>
  <c r="H23" i="168"/>
  <c r="B75" i="169"/>
  <c r="B71" i="242"/>
  <c r="H10" i="242"/>
  <c r="H11" i="242"/>
  <c r="H12" i="242"/>
  <c r="H13" i="242"/>
  <c r="H14" i="242"/>
  <c r="H15" i="242"/>
  <c r="H17" i="242"/>
  <c r="H18" i="242"/>
  <c r="H19" i="242"/>
  <c r="H20" i="242"/>
  <c r="H21" i="242"/>
  <c r="H22" i="242"/>
  <c r="H23" i="242"/>
  <c r="H24" i="242"/>
  <c r="H25" i="242"/>
  <c r="H26" i="242"/>
  <c r="H27" i="242"/>
  <c r="H28" i="242"/>
  <c r="H29" i="242"/>
  <c r="H32" i="242"/>
  <c r="H33" i="242"/>
  <c r="H34" i="242"/>
  <c r="H35" i="242"/>
  <c r="H37" i="242"/>
  <c r="H39" i="242"/>
  <c r="H41" i="242"/>
  <c r="H42" i="242"/>
  <c r="H43" i="242"/>
  <c r="H44" i="242"/>
  <c r="H45" i="242"/>
  <c r="H46" i="242"/>
  <c r="H47" i="242"/>
  <c r="H48" i="242"/>
  <c r="H49" i="242"/>
  <c r="H50" i="242"/>
  <c r="H51" i="242"/>
  <c r="H52" i="242"/>
  <c r="H53" i="242"/>
  <c r="H9" i="242"/>
  <c r="H4" i="242"/>
  <c r="B77" i="171"/>
  <c r="B66" i="214"/>
  <c r="H10" i="214"/>
  <c r="H11" i="214"/>
  <c r="H12" i="214"/>
  <c r="B75" i="235"/>
  <c r="H4" i="235"/>
  <c r="H10" i="235"/>
  <c r="H11" i="235"/>
  <c r="H48" i="235"/>
  <c r="H52" i="235"/>
  <c r="H62" i="235"/>
  <c r="H9" i="235"/>
  <c r="H10" i="192"/>
  <c r="H11" i="192"/>
  <c r="H39" i="192"/>
  <c r="H43" i="192"/>
  <c r="H9" i="192"/>
  <c r="B75" i="192"/>
  <c r="F46" i="260" l="1"/>
  <c r="H75" i="192"/>
  <c r="H66" i="260"/>
  <c r="H71" i="242"/>
  <c r="H75" i="235"/>
  <c r="G10" i="267" l="1"/>
  <c r="G36" i="266"/>
  <c r="G22" i="266"/>
  <c r="B75" i="167"/>
  <c r="H10" i="167"/>
  <c r="H12" i="167"/>
  <c r="H13" i="167"/>
  <c r="H9" i="167"/>
  <c r="H4" i="166"/>
  <c r="H10" i="166"/>
  <c r="H9" i="166"/>
  <c r="G12" i="267" l="1"/>
  <c r="G11" i="264" s="1"/>
  <c r="J21" i="267"/>
  <c r="H75" i="167"/>
  <c r="H77" i="166"/>
  <c r="G24" i="266" s="1"/>
  <c r="H10" i="212"/>
  <c r="H11" i="212"/>
  <c r="B73" i="212"/>
  <c r="G26" i="266" l="1"/>
  <c r="H4" i="212"/>
  <c r="B76" i="211"/>
  <c r="H10" i="211"/>
  <c r="H11" i="211"/>
  <c r="H12" i="211"/>
  <c r="H13" i="211"/>
  <c r="H14" i="211"/>
  <c r="H15" i="211"/>
  <c r="H16" i="211"/>
  <c r="H17" i="211"/>
  <c r="H18" i="211"/>
  <c r="H19" i="211"/>
  <c r="H20" i="211"/>
  <c r="H21" i="211"/>
  <c r="H22" i="211"/>
  <c r="H23" i="211"/>
  <c r="H24" i="211"/>
  <c r="H75" i="211"/>
  <c r="B76" i="238"/>
  <c r="H4" i="238"/>
  <c r="H10" i="237"/>
  <c r="H11" i="237"/>
  <c r="H15" i="237"/>
  <c r="H16" i="237"/>
  <c r="H17" i="237"/>
  <c r="H19" i="237"/>
  <c r="H20" i="237"/>
  <c r="H21" i="237"/>
  <c r="H22" i="237"/>
  <c r="H23" i="237"/>
  <c r="H24" i="237"/>
  <c r="H25" i="237"/>
  <c r="H27" i="237"/>
  <c r="H28" i="237"/>
  <c r="H29" i="237"/>
  <c r="H9" i="237"/>
  <c r="H4" i="237"/>
  <c r="H68" i="237" l="1"/>
  <c r="H76" i="211"/>
  <c r="B5" i="159"/>
  <c r="B5" i="161"/>
  <c r="B5" i="162"/>
  <c r="B5" i="237"/>
  <c r="B5" i="238"/>
  <c r="B5" i="211"/>
  <c r="B5" i="212"/>
  <c r="B5" i="235"/>
  <c r="B5" i="166"/>
  <c r="B5" i="167"/>
  <c r="B5" i="168"/>
  <c r="B5" i="169"/>
  <c r="B5" i="214"/>
  <c r="B5" i="171"/>
  <c r="B5" i="242"/>
  <c r="B5" i="192"/>
  <c r="H4" i="159"/>
  <c r="H4" i="161"/>
  <c r="H4" i="162"/>
  <c r="H4" i="167"/>
  <c r="H4" i="168"/>
  <c r="H4" i="169"/>
  <c r="H4" i="214"/>
  <c r="H4" i="192"/>
  <c r="B2" i="159"/>
  <c r="B2" i="161"/>
  <c r="B2" i="162"/>
  <c r="B2" i="237"/>
  <c r="B2" i="238"/>
  <c r="B2" i="211"/>
  <c r="B2" i="212"/>
  <c r="B2" i="235"/>
  <c r="B2" i="166"/>
  <c r="B2" i="167"/>
  <c r="B2" i="168"/>
  <c r="B2" i="169"/>
  <c r="B2" i="214"/>
  <c r="B2" i="171"/>
  <c r="B2" i="242"/>
  <c r="B2" i="192"/>
  <c r="B1" i="159"/>
  <c r="B1" i="161"/>
  <c r="B1" i="162"/>
  <c r="B1" i="237"/>
  <c r="B1" i="238"/>
  <c r="B1" i="211"/>
  <c r="B1" i="212"/>
  <c r="B1" i="235"/>
  <c r="B1" i="166"/>
  <c r="B1" i="167"/>
  <c r="B1" i="168"/>
  <c r="B1" i="169"/>
  <c r="B1" i="214"/>
  <c r="B1" i="171"/>
  <c r="B1" i="242"/>
  <c r="B1" i="192"/>
  <c r="F1" i="159"/>
  <c r="F1" i="161"/>
  <c r="F1" i="162"/>
  <c r="F1" i="237"/>
  <c r="F1" i="238"/>
  <c r="F1" i="211"/>
  <c r="F1" i="212"/>
  <c r="F1" i="235"/>
  <c r="F1" i="166"/>
  <c r="F1" i="167"/>
  <c r="F1" i="168"/>
  <c r="F1" i="169"/>
  <c r="F1" i="214"/>
  <c r="F1" i="171"/>
  <c r="F1" i="242"/>
  <c r="F1" i="192"/>
  <c r="G16" i="266" l="1"/>
  <c r="H9" i="238"/>
  <c r="H10" i="238"/>
  <c r="H11" i="238"/>
  <c r="H71" i="238"/>
  <c r="H73" i="238"/>
  <c r="H76" i="238" l="1"/>
  <c r="G18" i="266" l="1"/>
  <c r="H80" i="162"/>
  <c r="H10" i="162"/>
  <c r="H11" i="162"/>
  <c r="B138" i="162"/>
  <c r="B70" i="162"/>
  <c r="B75" i="162"/>
  <c r="B72" i="162"/>
  <c r="F71" i="162"/>
  <c r="H74" i="162"/>
  <c r="B78" i="159"/>
  <c r="B75" i="159"/>
  <c r="F74" i="159"/>
  <c r="B74" i="159"/>
  <c r="H9" i="214" l="1"/>
  <c r="H66" i="214" s="1"/>
  <c r="G32" i="266" l="1"/>
  <c r="H9" i="212"/>
  <c r="H9" i="211"/>
  <c r="H73" i="212" l="1"/>
  <c r="G20" i="266" l="1"/>
  <c r="H83" i="159"/>
  <c r="H72" i="159"/>
  <c r="H9" i="162"/>
  <c r="H9" i="159"/>
  <c r="B73" i="159"/>
  <c r="B146" i="159" s="1"/>
  <c r="H77" i="159"/>
  <c r="H70" i="162" l="1"/>
  <c r="H79" i="162" s="1"/>
  <c r="H138" i="162" s="1"/>
  <c r="H82" i="159"/>
  <c r="H146" i="159" l="1"/>
  <c r="G10" i="266" s="1"/>
  <c r="G14" i="266"/>
  <c r="H9" i="169"/>
  <c r="H75" i="169" s="1"/>
  <c r="H9" i="168"/>
  <c r="H74" i="168" s="1"/>
  <c r="B76" i="161"/>
  <c r="H21" i="161"/>
  <c r="H13" i="161"/>
  <c r="H12" i="161"/>
  <c r="H11" i="161"/>
  <c r="H10" i="161"/>
  <c r="H9" i="161"/>
  <c r="G34" i="266" l="1"/>
  <c r="G30" i="266"/>
  <c r="G28" i="266"/>
  <c r="H76" i="161"/>
  <c r="G12" i="266" l="1"/>
  <c r="G38" i="266" l="1"/>
  <c r="G9" i="264" s="1"/>
  <c r="O20" i="264" l="1"/>
  <c r="H34" i="265" l="1"/>
  <c r="F36" i="265" s="1"/>
  <c r="H30" i="265" l="1"/>
  <c r="F32" i="265"/>
  <c r="H43" i="265" l="1"/>
  <c r="H52" i="265" s="1"/>
  <c r="H119" i="265" s="1"/>
  <c r="G10" i="269" s="1"/>
  <c r="G12" i="269" l="1"/>
  <c r="G13" i="264" l="1"/>
  <c r="G16" i="269"/>
  <c r="G15" i="264" l="1"/>
  <c r="O21" i="264"/>
  <c r="G18" i="264" l="1"/>
  <c r="G19" i="264" l="1"/>
  <c r="G20" i="264" s="1"/>
  <c r="G21" i="264" s="1"/>
  <c r="G22" i="264" s="1"/>
  <c r="G23" i="264" s="1"/>
  <c r="G24" i="264" s="1"/>
  <c r="O26" i="264"/>
  <c r="K27" i="264" l="1"/>
  <c r="K28" i="264" s="1"/>
  <c r="K29" i="264" s="1"/>
</calcChain>
</file>

<file path=xl/sharedStrings.xml><?xml version="1.0" encoding="utf-8"?>
<sst xmlns="http://schemas.openxmlformats.org/spreadsheetml/2006/main" count="1125" uniqueCount="609">
  <si>
    <t>ITEM NO</t>
  </si>
  <si>
    <t>DESCRIPTION</t>
  </si>
  <si>
    <t>UNIT</t>
  </si>
  <si>
    <t>QUANTITY</t>
  </si>
  <si>
    <t>RATE</t>
  </si>
  <si>
    <t>AMOUNT</t>
  </si>
  <si>
    <t>m</t>
  </si>
  <si>
    <t>t</t>
  </si>
  <si>
    <t>SCHEDULE A: ROADWORKS</t>
  </si>
  <si>
    <t>LI</t>
  </si>
  <si>
    <t>Province of KwaZulu-Natal</t>
  </si>
  <si>
    <t>Department of Transport</t>
  </si>
  <si>
    <t>Lump Sum</t>
  </si>
  <si>
    <t>TOTAL CARRIED FORWARD</t>
  </si>
  <si>
    <t>GENERAL REQUIREMENTS AND PAYMENT</t>
  </si>
  <si>
    <t>C1.2.2</t>
  </si>
  <si>
    <t>Programming and Reporting</t>
  </si>
  <si>
    <t>C1.2</t>
  </si>
  <si>
    <t>C1.2.1</t>
  </si>
  <si>
    <t>Environmental Management</t>
  </si>
  <si>
    <t>C1.2.1.1</t>
  </si>
  <si>
    <t>Monitoring of compliance with and reporting on the EMP</t>
  </si>
  <si>
    <t>month</t>
  </si>
  <si>
    <t>C1.2.2.4</t>
  </si>
  <si>
    <t>C1.2.2.5</t>
  </si>
  <si>
    <t>C1.2.2.6</t>
  </si>
  <si>
    <t>Submission of a Scheme 2 Full Programme</t>
  </si>
  <si>
    <t>Reviewing and updating a Scheme 2 Programme every month</t>
  </si>
  <si>
    <t>Preparation and submission of all information and reports specified in the Contract Documentation</t>
  </si>
  <si>
    <t>ha</t>
  </si>
  <si>
    <t>km</t>
  </si>
  <si>
    <r>
      <t>m</t>
    </r>
    <r>
      <rPr>
        <vertAlign val="superscript"/>
        <sz val="10"/>
        <rFont val="Arial"/>
        <family val="2"/>
      </rPr>
      <t>3</t>
    </r>
  </si>
  <si>
    <t>%</t>
  </si>
  <si>
    <t>TOTAL BROUGHT FORWARD</t>
  </si>
  <si>
    <t>Stakeholder liaison</t>
  </si>
  <si>
    <t>C1.2.5</t>
  </si>
  <si>
    <t>Safety</t>
  </si>
  <si>
    <t>C1.2.5.1</t>
  </si>
  <si>
    <t>Health and safety plan</t>
  </si>
  <si>
    <t>C1.2.5.2</t>
  </si>
  <si>
    <t>Implementation of health and safety plan</t>
  </si>
  <si>
    <t>C1.2.6</t>
  </si>
  <si>
    <t>Work adjacent to properties</t>
  </si>
  <si>
    <t>C1.2.6.1</t>
  </si>
  <si>
    <t>C1.2.6.2</t>
  </si>
  <si>
    <t>C1.2.6.3</t>
  </si>
  <si>
    <t>Survey of adjacent properties</t>
  </si>
  <si>
    <t>Preventive and/or mitigation measures</t>
  </si>
  <si>
    <t>Handling cost, profit and all other charges in respect of item C1.2.6.2</t>
  </si>
  <si>
    <t>No</t>
  </si>
  <si>
    <t>C1.2.8</t>
  </si>
  <si>
    <t>Dayworks</t>
  </si>
  <si>
    <t>C1.2.8.1</t>
  </si>
  <si>
    <t>Personnel</t>
  </si>
  <si>
    <t>(a)</t>
  </si>
  <si>
    <t>Unskilled labourer</t>
  </si>
  <si>
    <t>(b)</t>
  </si>
  <si>
    <t xml:space="preserve">(c) </t>
  </si>
  <si>
    <t>(d)</t>
  </si>
  <si>
    <t>(e)</t>
  </si>
  <si>
    <t>(f)</t>
  </si>
  <si>
    <t>Semi-skilled labourer</t>
  </si>
  <si>
    <t>Skilled labourer</t>
  </si>
  <si>
    <t>Gang leader</t>
  </si>
  <si>
    <t>Foreman</t>
  </si>
  <si>
    <t>C1.2.8.2</t>
  </si>
  <si>
    <t>Front end loader backhoe</t>
  </si>
  <si>
    <t>Compressor</t>
  </si>
  <si>
    <t>C1.2.8.3</t>
  </si>
  <si>
    <t>(c)</t>
  </si>
  <si>
    <t>Dump Truck</t>
  </si>
  <si>
    <t>C1.2.8.4</t>
  </si>
  <si>
    <t>Materials</t>
  </si>
  <si>
    <t>Procurement of materials</t>
  </si>
  <si>
    <t>Contractor's handling costs, profit and all other charges in respect of item C1.2.8.4(a)</t>
  </si>
  <si>
    <t>C1.3</t>
  </si>
  <si>
    <t>CONTRACTOR'S SITE ESTABLISHMENT AND GENERAL OBLIGATIONS</t>
  </si>
  <si>
    <t>C1.3.1</t>
  </si>
  <si>
    <t>The Contractor's general obligations</t>
  </si>
  <si>
    <t>C1.3.1.1</t>
  </si>
  <si>
    <t>C1.3.1.2</t>
  </si>
  <si>
    <t>C1.3.1.3</t>
  </si>
  <si>
    <t>Fixed obligations</t>
  </si>
  <si>
    <t>Value-related obligations</t>
  </si>
  <si>
    <t>Time-related obligations</t>
  </si>
  <si>
    <t>C1.3.2</t>
  </si>
  <si>
    <t>Contract sign boards</t>
  </si>
  <si>
    <r>
      <t>m</t>
    </r>
    <r>
      <rPr>
        <vertAlign val="superscript"/>
        <sz val="10"/>
        <rFont val="Arial"/>
        <family val="2"/>
      </rPr>
      <t>2</t>
    </r>
  </si>
  <si>
    <t>C1.4</t>
  </si>
  <si>
    <t>FACILITIES FOR THE ENGINEER</t>
  </si>
  <si>
    <t>C1.4.1</t>
  </si>
  <si>
    <t>Site accommodation</t>
  </si>
  <si>
    <t>C1.4.1.1</t>
  </si>
  <si>
    <t>C1.4.1.3</t>
  </si>
  <si>
    <t>C1.4.1.4</t>
  </si>
  <si>
    <t>C1.4.1.6</t>
  </si>
  <si>
    <t>C1.4.1.7</t>
  </si>
  <si>
    <t>C1.4.1.8</t>
  </si>
  <si>
    <t>Offices and conference room</t>
  </si>
  <si>
    <t>Roofs over open concrete working floors and verandas</t>
  </si>
  <si>
    <t>Car ports</t>
  </si>
  <si>
    <t>Ablution unit (equipment as specified)</t>
  </si>
  <si>
    <t>Change room with a shower</t>
  </si>
  <si>
    <t>C1.4.2</t>
  </si>
  <si>
    <t>Items measured by area</t>
  </si>
  <si>
    <t>C1.4.2.1</t>
  </si>
  <si>
    <t>Shelving as specified, complete with brackets</t>
  </si>
  <si>
    <t>C1.4.2.2</t>
  </si>
  <si>
    <t>C1.4.2.4</t>
  </si>
  <si>
    <t>C1.4.2.5</t>
  </si>
  <si>
    <t>C1.4.2.6</t>
  </si>
  <si>
    <t>C1.4.2.7</t>
  </si>
  <si>
    <t>C1.4.2.8</t>
  </si>
  <si>
    <t>C1.4.2.9</t>
  </si>
  <si>
    <t>Work benches with a concrete slab top</t>
  </si>
  <si>
    <t>Concrete footings and pedestals for laboratory equipment</t>
  </si>
  <si>
    <t>Roller blinds, opaque type</t>
  </si>
  <si>
    <t>Venetian blinds</t>
  </si>
  <si>
    <t>Notice boards</t>
  </si>
  <si>
    <t>White boards</t>
  </si>
  <si>
    <t>C1.4.3</t>
  </si>
  <si>
    <t>Items measured by number</t>
  </si>
  <si>
    <t>C1.4.3.1</t>
  </si>
  <si>
    <t>Office swivel chair</t>
  </si>
  <si>
    <t>Office chair</t>
  </si>
  <si>
    <t>Office desk with 3 drawers (at least one lockable drawer)</t>
  </si>
  <si>
    <t>General purpose steel cabinet with shelves</t>
  </si>
  <si>
    <t>C1.4.3.2</t>
  </si>
  <si>
    <t>C1.4.3.5</t>
  </si>
  <si>
    <t>C1.4.3.8</t>
  </si>
  <si>
    <t>C1.4.3.11</t>
  </si>
  <si>
    <t>C1.4.3.13</t>
  </si>
  <si>
    <t>C1.4.3.14</t>
  </si>
  <si>
    <t>C1.4.3.15</t>
  </si>
  <si>
    <t>C1.4.3.16</t>
  </si>
  <si>
    <t>C1.4.3.19</t>
  </si>
  <si>
    <t>220/250 volt power outlet plug point</t>
  </si>
  <si>
    <t>400/231 volt 2-phase power outlet plug point</t>
  </si>
  <si>
    <t>Single 1 500 mm, 58 watt fluorescent tube ceilling light</t>
  </si>
  <si>
    <t>Single 1 500 mm, 22 watt LED tube ceilling light</t>
  </si>
  <si>
    <t>C1.4.3.23</t>
  </si>
  <si>
    <t>C1.4.3.24</t>
  </si>
  <si>
    <t>C1.4.3.25</t>
  </si>
  <si>
    <t>C1.4.3.26</t>
  </si>
  <si>
    <t>C1.4.3.27</t>
  </si>
  <si>
    <t>C1.4.3.28</t>
  </si>
  <si>
    <t>C1.4.3.29</t>
  </si>
  <si>
    <t>C1.4.3.30</t>
  </si>
  <si>
    <t>C1.4.3.31</t>
  </si>
  <si>
    <t>C1.4.3.36</t>
  </si>
  <si>
    <t>C1.4.3.37</t>
  </si>
  <si>
    <t>Fire extinguisher 9,0 kg, dry powder type</t>
  </si>
  <si>
    <t>Air-conditioning unit</t>
  </si>
  <si>
    <t>Heater</t>
  </si>
  <si>
    <t>Concrete specimen curing bath</t>
  </si>
  <si>
    <t>Waste paper basket</t>
  </si>
  <si>
    <t>UPS / Voltage stabiliser</t>
  </si>
  <si>
    <t>A3 / A4 colour printer, copier, scanner</t>
  </si>
  <si>
    <t>A4 colour printer, copier, scanner</t>
  </si>
  <si>
    <t>Rain gauge</t>
  </si>
  <si>
    <t>Measuring wheel</t>
  </si>
  <si>
    <t>First aid kit</t>
  </si>
  <si>
    <t>C1.4.4</t>
  </si>
  <si>
    <t>Prime cost items</t>
  </si>
  <si>
    <t>C1.4.4.1</t>
  </si>
  <si>
    <t>C1.4.4.2</t>
  </si>
  <si>
    <t>C1.4.4.5</t>
  </si>
  <si>
    <t>C1.4.4.6</t>
  </si>
  <si>
    <t>C1.4.4.7</t>
  </si>
  <si>
    <t>C1.4.4.8</t>
  </si>
  <si>
    <t>Cell phones costs, including pro-rate rentals, for calls made in connection with contract administration</t>
  </si>
  <si>
    <t>Handling cost and profit in respect of item C1.4.4.1</t>
  </si>
  <si>
    <t>C1.4.5</t>
  </si>
  <si>
    <t>Services at site offices, laboratories and site accommodation</t>
  </si>
  <si>
    <t>C1.4.5.1</t>
  </si>
  <si>
    <t>Fixed costs</t>
  </si>
  <si>
    <t>C1.4.5.2</t>
  </si>
  <si>
    <t>Running costs</t>
  </si>
  <si>
    <t>C1.4.8</t>
  </si>
  <si>
    <t>Site security measures for the Engineer's facilities</t>
  </si>
  <si>
    <t>C1.4.8.1</t>
  </si>
  <si>
    <t>C1.4.8.2</t>
  </si>
  <si>
    <t>The provision of internet conectivity and WIFI data for Engineer's site staff</t>
  </si>
  <si>
    <t>The provision of paper and ink for a combination colour printer/copier/scanner</t>
  </si>
  <si>
    <t>Handling cost and profit in respect of item C1.4.4.5</t>
  </si>
  <si>
    <t>Handling cost and profit in respect of item C1.4.4.7</t>
  </si>
  <si>
    <t>Supply and installation of all required security measures at the Engineer's site offices and laboratories</t>
  </si>
  <si>
    <t>Provision of security gaurds / watchmen and an armed response service at the Engineer's site offices and laboratories</t>
  </si>
  <si>
    <t>(a.i)</t>
  </si>
  <si>
    <t>hour</t>
  </si>
  <si>
    <t>C5.1</t>
  </si>
  <si>
    <t>ROADBED</t>
  </si>
  <si>
    <t>Roadbed construction and compaction</t>
  </si>
  <si>
    <t>C5.1.1</t>
  </si>
  <si>
    <t>C5.1.1.2</t>
  </si>
  <si>
    <t>Compaction of in-situ material to 93% of MDD</t>
  </si>
  <si>
    <t>Soft excavation</t>
  </si>
  <si>
    <t>Hard excavation (other than by blasting)</t>
  </si>
  <si>
    <t>C5.1.4</t>
  </si>
  <si>
    <t>Removal of unsuitable material to spoil</t>
  </si>
  <si>
    <t>C5.1.4.1</t>
  </si>
  <si>
    <t>In layer thicknesses of 200mm and less</t>
  </si>
  <si>
    <t>Stable material</t>
  </si>
  <si>
    <t>Unstable material</t>
  </si>
  <si>
    <t>In layer thicknesses exceeding 200mm</t>
  </si>
  <si>
    <t>C5.1.5</t>
  </si>
  <si>
    <t>In-situ treatment of roadbed in hard material</t>
  </si>
  <si>
    <t>C5.1.5.1</t>
  </si>
  <si>
    <t>In-situ treatment by ripping</t>
  </si>
  <si>
    <t>C5.1.5.2</t>
  </si>
  <si>
    <t>In-situ treatment by ripping and blasting</t>
  </si>
  <si>
    <t>Roller-pass compaction</t>
  </si>
  <si>
    <t>C5.2</t>
  </si>
  <si>
    <t>FILL</t>
  </si>
  <si>
    <t>C5.2.2</t>
  </si>
  <si>
    <t>Fill construction</t>
  </si>
  <si>
    <t>C5.2.2.1</t>
  </si>
  <si>
    <t>Normal fill material in compacted layer thicknesses of 200 mm and less:</t>
  </si>
  <si>
    <t>Compacted to 93% MDD</t>
  </si>
  <si>
    <t>C5.2.11</t>
  </si>
  <si>
    <t>Finishing off fill slopes, medians and interchange areas</t>
  </si>
  <si>
    <t>C5.2.11.1</t>
  </si>
  <si>
    <t>Fill slopes</t>
  </si>
  <si>
    <t>C5.3</t>
  </si>
  <si>
    <t>ROAD PAVEMENT LAYERS</t>
  </si>
  <si>
    <t>C5.3.2.1</t>
  </si>
  <si>
    <t>C5.3.2</t>
  </si>
  <si>
    <t>Construction of pavement layers</t>
  </si>
  <si>
    <t>(g)</t>
  </si>
  <si>
    <t>C5.4</t>
  </si>
  <si>
    <t>STABILISATION</t>
  </si>
  <si>
    <t>C5.4.2</t>
  </si>
  <si>
    <t>Chemical stabilisation</t>
  </si>
  <si>
    <t>C5.4.2.1</t>
  </si>
  <si>
    <t>C5.4.5</t>
  </si>
  <si>
    <t>Cementitious stabilisation agents for pavement layers</t>
  </si>
  <si>
    <t>C5.4.5.1</t>
  </si>
  <si>
    <t>Addition of cementitious stabilisation agents (specify agent seperately) for pavement layers</t>
  </si>
  <si>
    <t>Cement (for pavement layer)</t>
  </si>
  <si>
    <t>C5.4.10</t>
  </si>
  <si>
    <t>Provision and application of water for curing</t>
  </si>
  <si>
    <t>C5.4.14</t>
  </si>
  <si>
    <t>Trial section for a chemically stabilised layer</t>
  </si>
  <si>
    <t>C8.1</t>
  </si>
  <si>
    <t>PRIME COAT</t>
  </si>
  <si>
    <t>C8.1.1</t>
  </si>
  <si>
    <t>Prime coat:</t>
  </si>
  <si>
    <t>C8.1.1.2</t>
  </si>
  <si>
    <t>MC - 30 cut-back bitumen</t>
  </si>
  <si>
    <t>C20.1</t>
  </si>
  <si>
    <t>TESTING MATERIALS AND JUDGEMENT OF WORKMANSHIP</t>
  </si>
  <si>
    <t>ℓ</t>
  </si>
  <si>
    <r>
      <t>m</t>
    </r>
    <r>
      <rPr>
        <sz val="10"/>
        <rFont val="Calibri"/>
        <family val="2"/>
      </rPr>
      <t>²</t>
    </r>
  </si>
  <si>
    <r>
      <t>m</t>
    </r>
    <r>
      <rPr>
        <sz val="10"/>
        <rFont val="Calibri"/>
        <family val="2"/>
      </rPr>
      <t>³</t>
    </r>
  </si>
  <si>
    <t>kℓ</t>
  </si>
  <si>
    <t>Shaping and finishing the borrow pit and quarry areas, and the stockpile sites:</t>
  </si>
  <si>
    <t>C4.1.15.1</t>
  </si>
  <si>
    <t>Shaping and finishing the borrow pit and quarry areas, and the stockpile sites</t>
  </si>
  <si>
    <t>C4.1.15</t>
  </si>
  <si>
    <t>Boulder excavation class B</t>
  </si>
  <si>
    <t>C4.1.5.3</t>
  </si>
  <si>
    <t>Boulder excavation class A</t>
  </si>
  <si>
    <t>C4.1.5.2</t>
  </si>
  <si>
    <t>C4.1.5.1</t>
  </si>
  <si>
    <t>Excavating of materials in the borrow pits and quarries, material obtained from</t>
  </si>
  <si>
    <t>C4.1.5</t>
  </si>
  <si>
    <t>In borrow pits</t>
  </si>
  <si>
    <t>C4.1.4.1</t>
  </si>
  <si>
    <t>Removing of the overburden</t>
  </si>
  <si>
    <t>C4.1.4</t>
  </si>
  <si>
    <t>Cuttings:</t>
  </si>
  <si>
    <t>C4.2.12.1</t>
  </si>
  <si>
    <t>Finishing the side slopes</t>
  </si>
  <si>
    <t>C4.2.12</t>
  </si>
  <si>
    <t>Backfilling of the unavoidable overbreak in hard and boulder excavation</t>
  </si>
  <si>
    <t>C4.2.10</t>
  </si>
  <si>
    <t>In layer thicknesses exceeding 200 mm</t>
  </si>
  <si>
    <t>C4.2.7.2</t>
  </si>
  <si>
    <t>In layer thicknesses of 200 mm and less</t>
  </si>
  <si>
    <t>C4.2.7.1</t>
  </si>
  <si>
    <t>Removal of unsuitable stable cut material to spoil</t>
  </si>
  <si>
    <t>C4.2.7</t>
  </si>
  <si>
    <t>C4.2.4.1</t>
  </si>
  <si>
    <t>Excavating of materials in box cuts, material obtained from</t>
  </si>
  <si>
    <t>C4.2.4</t>
  </si>
  <si>
    <t>C4.2.3.4</t>
  </si>
  <si>
    <t>C4.2.3.3</t>
  </si>
  <si>
    <t>C4.2.3.2</t>
  </si>
  <si>
    <t>C4.2.3.1</t>
  </si>
  <si>
    <t>Excavating of materials in cuttings, material obtained from</t>
  </si>
  <si>
    <t>C4.2.3</t>
  </si>
  <si>
    <t>m2</t>
  </si>
  <si>
    <r>
      <t>m</t>
    </r>
    <r>
      <rPr>
        <vertAlign val="superscript"/>
        <sz val="10"/>
        <rFont val="Arial"/>
        <family val="2"/>
      </rPr>
      <t>3</t>
    </r>
    <r>
      <rPr>
        <sz val="11"/>
        <color theme="1"/>
        <rFont val="Calibri"/>
        <family val="2"/>
        <scheme val="minor"/>
      </rPr>
      <t/>
    </r>
  </si>
  <si>
    <t>Prov Sum</t>
  </si>
  <si>
    <t>100 mm cores drilled from pavement for testing of compressive strength</t>
  </si>
  <si>
    <t>C6.1.8.1</t>
  </si>
  <si>
    <t>Drilling of testing of cores</t>
  </si>
  <si>
    <t>C6.1.8</t>
  </si>
  <si>
    <t>Mild steel</t>
  </si>
  <si>
    <t>C6.1.6.5</t>
  </si>
  <si>
    <t>Pre-installed on approved frame</t>
  </si>
  <si>
    <t>C6.1.6.4</t>
  </si>
  <si>
    <t>Sealed transverse contraction joints sawn in two separate operations (widths as shown on the drawings)</t>
  </si>
  <si>
    <t>C6.1.6.3</t>
  </si>
  <si>
    <t>Longitudinal hinge joints:</t>
  </si>
  <si>
    <t>C6.1.6.2</t>
  </si>
  <si>
    <t>Joints</t>
  </si>
  <si>
    <t>C6.1.6</t>
  </si>
  <si>
    <t>Variation in the rate of application of the curing compound</t>
  </si>
  <si>
    <t>C6.1.5</t>
  </si>
  <si>
    <t>Labour enhanced construction</t>
  </si>
  <si>
    <t>Curing:</t>
  </si>
  <si>
    <t>C6.1.4.3</t>
  </si>
  <si>
    <t>Burlap-dragged and broom finish only</t>
  </si>
  <si>
    <t>C6.1.4.2</t>
  </si>
  <si>
    <t>Burlap-dragged and grooved texture:</t>
  </si>
  <si>
    <t>C6.1.4.1</t>
  </si>
  <si>
    <t>Texturing and curing the concrete pavement</t>
  </si>
  <si>
    <t>C6.1.4</t>
  </si>
  <si>
    <t>JCP with dowels:</t>
  </si>
  <si>
    <t>C6.1.2.2</t>
  </si>
  <si>
    <t>Construction of jointed concrete pavement (JCP) (Excluding texturing and curing)</t>
  </si>
  <si>
    <t>C6.1.2</t>
  </si>
  <si>
    <t>C6.1.1.2</t>
  </si>
  <si>
    <t>Construction of trial section (Complete: including texturing and curing)</t>
  </si>
  <si>
    <t>C6.1.1</t>
  </si>
  <si>
    <t>PAVER LAID CONCRETE LAYERS</t>
  </si>
  <si>
    <t>C6.1</t>
  </si>
  <si>
    <r>
      <t>m</t>
    </r>
    <r>
      <rPr>
        <vertAlign val="superscript"/>
        <sz val="10"/>
        <rFont val="Calibri"/>
        <family val="2"/>
      </rPr>
      <t>2</t>
    </r>
  </si>
  <si>
    <t>PC Sum</t>
  </si>
  <si>
    <t>Prov sum</t>
  </si>
  <si>
    <t>Extra over sub-item C11.2.1.1 for excavation in hard material, irrespective of depth</t>
  </si>
  <si>
    <t>Excavating all material situated within the following depth ranges below the surface level</t>
  </si>
  <si>
    <t>Foundation trench excavation:</t>
  </si>
  <si>
    <t>Client Line 1:</t>
  </si>
  <si>
    <t>Client Line 2:</t>
  </si>
  <si>
    <t>Pavement layer material:</t>
  </si>
  <si>
    <t>C4.4.2.1</t>
  </si>
  <si>
    <t>Commercial materials identified by the Contractor from commercial, private or other non-commercial suppliers</t>
  </si>
  <si>
    <t>C4.4.2</t>
  </si>
  <si>
    <t>COMMERCIAL MATERIALS</t>
  </si>
  <si>
    <t>C4.4</t>
  </si>
  <si>
    <t>m³</t>
  </si>
  <si>
    <t>Hard material irrespective of depth</t>
  </si>
  <si>
    <t>C2.1.7.1</t>
  </si>
  <si>
    <t>Provision of record drawings and applicable data</t>
  </si>
  <si>
    <t>C2.1.5</t>
  </si>
  <si>
    <t>Using hand excavation to locate,expose and verify services</t>
  </si>
  <si>
    <t>C2.1.2.5</t>
  </si>
  <si>
    <t>Handling costs and profit in respect of item C2.1.2.3 above</t>
  </si>
  <si>
    <t>C2.1.2.4</t>
  </si>
  <si>
    <t>Survey to verify existing service positions</t>
  </si>
  <si>
    <t>C2.1.2.3</t>
  </si>
  <si>
    <t>Handling costs and profit in respect of item C2.1.2.1 above</t>
  </si>
  <si>
    <t>C2.1.2.2</t>
  </si>
  <si>
    <t>Using specialist detection services( ground penetrating radar, radio detection etc.)</t>
  </si>
  <si>
    <t>C2.1.2.1</t>
  </si>
  <si>
    <t>Existing services, detention and verification</t>
  </si>
  <si>
    <t>C2.1.2</t>
  </si>
  <si>
    <t>Permanent services relocation or protection work by Contractor</t>
  </si>
  <si>
    <t>C2.1.1.4</t>
  </si>
  <si>
    <t>Handling costs and profit in respect of item C2.1.1.2 above</t>
  </si>
  <si>
    <t>C2.1.1.3</t>
  </si>
  <si>
    <t>Permanent services relocation or protection work by others</t>
  </si>
  <si>
    <t>C2.1.1.2</t>
  </si>
  <si>
    <t>Contractors's obligations</t>
  </si>
  <si>
    <t>C2.1.1.1</t>
  </si>
  <si>
    <t>Location,Identification and relocation of existing services</t>
  </si>
  <si>
    <t>C2.1.1</t>
  </si>
  <si>
    <t>GENERAL REQUIREMENTS AND TRENCHING FOR SERVICES</t>
  </si>
  <si>
    <t>C2.1</t>
  </si>
  <si>
    <t>From commercial sources</t>
  </si>
  <si>
    <t>C2.2.4.5</t>
  </si>
  <si>
    <t>Bedding for ducts compacted to 90 % of MDD (100 % for sand) using material:</t>
  </si>
  <si>
    <t>C2.2.4</t>
  </si>
  <si>
    <t>C2.2.1.2</t>
  </si>
  <si>
    <t>C2.2.1.1</t>
  </si>
  <si>
    <t>Supply, lay and prove ducts</t>
  </si>
  <si>
    <t>DRY SERVICES</t>
  </si>
  <si>
    <t>C2.2</t>
  </si>
  <si>
    <t>C11.2.4</t>
  </si>
  <si>
    <t>C11.2.3.4</t>
  </si>
  <si>
    <t>C11.2.3.2</t>
  </si>
  <si>
    <t>Gabion boxes and mattresses:</t>
  </si>
  <si>
    <t>C11.2.3</t>
  </si>
  <si>
    <t>Surface preparation for bedding the gabion boxes and mattresses</t>
  </si>
  <si>
    <t>C11.2.2</t>
  </si>
  <si>
    <t>Excavating intermediate material within 1,5 m below the surface level using labour enhanced construction methods:</t>
  </si>
  <si>
    <t>C11.2.1.4</t>
  </si>
  <si>
    <t>Excavating soft material within 1,5 m below the surface level using labour enhanced construction methods:</t>
  </si>
  <si>
    <t>C11.2.1.3</t>
  </si>
  <si>
    <t>C11.2.1.2</t>
  </si>
  <si>
    <t>Exceeding 1,5 m and up to 3,0 m</t>
  </si>
  <si>
    <t>0 m to 1,5 m</t>
  </si>
  <si>
    <t>C11.2.1.1</t>
  </si>
  <si>
    <t>C11.2.1</t>
  </si>
  <si>
    <t>EXPANDED PUBLIC WORKS PROGRAMME (EPWP)</t>
  </si>
  <si>
    <t>hr</t>
  </si>
  <si>
    <t>FROM PAGE</t>
  </si>
  <si>
    <t>C2.3 SUMMARY OF BILL OF QUANTITIES</t>
  </si>
  <si>
    <t>VAT (15% of Subtotal 3)</t>
  </si>
  <si>
    <t>TOTAL CARRIED FORWARD TO FORM OF OFFER</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</si>
  <si>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</si>
  <si>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</si>
  <si>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TOTAL CARRIED FORWARD TO SUMMARY</t>
  </si>
  <si>
    <t>Contract No</t>
  </si>
  <si>
    <t>Contract Description</t>
  </si>
  <si>
    <t>C4.1</t>
  </si>
  <si>
    <t>BORROW MATERIALS</t>
  </si>
  <si>
    <t>C4.2</t>
  </si>
  <si>
    <t>CUT MATERIALS</t>
  </si>
  <si>
    <t>m3</t>
  </si>
  <si>
    <t>Stockpile sites</t>
  </si>
  <si>
    <t>In soft material</t>
  </si>
  <si>
    <t>In boulder material class A and B</t>
  </si>
  <si>
    <t>In hard material</t>
  </si>
  <si>
    <t>In soft material using labour enhanced methods of construction</t>
  </si>
  <si>
    <t>SCHEDULE A: ROADWORKS - SUMMARY</t>
  </si>
  <si>
    <t>CHAPTER</t>
  </si>
  <si>
    <t>Prime Cost</t>
  </si>
  <si>
    <t>C11.2</t>
  </si>
  <si>
    <t>NON-STRUCTURAL GABIONS</t>
  </si>
  <si>
    <t>Training costs</t>
  </si>
  <si>
    <t>Entrepreneurial skills:</t>
  </si>
  <si>
    <t>Generic Skills:</t>
  </si>
  <si>
    <t>Construction skills:</t>
  </si>
  <si>
    <t>Employment of NYS youth workers</t>
  </si>
  <si>
    <t>Provision of tools and apparel for the NYS workers</t>
  </si>
  <si>
    <t>Liaison with the Employer’s project manager and the training service provider:</t>
  </si>
  <si>
    <t>Liaison conducted by the Construction Manager</t>
  </si>
  <si>
    <t>Liaison conducted by senior site foreman</t>
  </si>
  <si>
    <t xml:space="preserve">Prime cost sum for EPWP branding   </t>
  </si>
  <si>
    <t>SCHEDULE</t>
  </si>
  <si>
    <t>TOTAL SCHEDULE A: ROADWORKS</t>
  </si>
  <si>
    <t>SUBTOTAL 1</t>
  </si>
  <si>
    <t>Signed on behalf of the Tenderer: ……………………………………………………. (Signature)
Date: …………………………………………………..
Tenderer’s Name: ………………………………………………………………. (Company Name)</t>
  </si>
  <si>
    <t xml:space="preserve"> </t>
  </si>
  <si>
    <t>Motor grader ( CAT 140G or similar approved)</t>
  </si>
  <si>
    <t>Vibratory roller ( Bomag 212 or similar approved)</t>
  </si>
  <si>
    <t xml:space="preserve">(g) </t>
  </si>
  <si>
    <t>Pedestrain Roller ( Bomag BW 60 or similar approved)</t>
  </si>
  <si>
    <t>Excavator (10t or similar approved)</t>
  </si>
  <si>
    <t xml:space="preserve">Pneumatic roller (5t or simmalr approved) </t>
  </si>
  <si>
    <t>Light delivery vehicle (2000cc)</t>
  </si>
  <si>
    <t>Flatbed truck (5t)</t>
  </si>
  <si>
    <t xml:space="preserve">Rate only </t>
  </si>
  <si>
    <t xml:space="preserve">Open concrete working floors and verandas - 150mm thick </t>
  </si>
  <si>
    <t>Conference table (minimum 10 seater)</t>
  </si>
  <si>
    <t>Hand wash basins complete with taps and drains</t>
  </si>
  <si>
    <t>Constant temperature baths of concrete and/or plastered brick</t>
  </si>
  <si>
    <t>ZNB00511/00000/00/HOD/INF/21/T</t>
  </si>
  <si>
    <t>Service Ducts</t>
  </si>
  <si>
    <t>150mm diameter</t>
  </si>
  <si>
    <t>Unplasticised PVC pipes</t>
  </si>
  <si>
    <t>100mm diameter</t>
  </si>
  <si>
    <t>Borrow pits (BP1)</t>
  </si>
  <si>
    <t>Upper selected subgrade layer (150mm layer thickness) compacted to 95% of MDD</t>
  </si>
  <si>
    <t>Construction of layers using conventional construction methods:</t>
  </si>
  <si>
    <t>PVC coated gabion boxes (Length 4 m, depth 1 m, width 1m and nominal diameter of mesh  wire 2.7 mm, mesh size 80 mm x 100 mm )</t>
  </si>
  <si>
    <t>PVC-coated gabion mattresses ( 0,3 mm deep, width 2 m, length 6 m mesh size 80 mm x 100 mm nominal diameter of mesh size  2,5 mm, and 1 m diaphragm spacing)</t>
  </si>
  <si>
    <t>Geotextile (Grade 2)</t>
  </si>
  <si>
    <t>C20.1.2.2</t>
  </si>
  <si>
    <t>Employer’s contribution to other special tests</t>
  </si>
  <si>
    <t>Handling costs and profit in respect of item C20.1.2.2(a)</t>
  </si>
  <si>
    <t xml:space="preserve">Unsealed hinge joints </t>
  </si>
  <si>
    <t>Dowel bars: mild steel inserted in new concrete (20mm diameter, 450mm length ):</t>
  </si>
  <si>
    <t>Tie-bars: installed in new concrete (12mm diameter and 540mm length, at 300c/c):</t>
  </si>
  <si>
    <t>C11.2.3.1</t>
  </si>
  <si>
    <t>Galvanized gabion boxes (As per detail E)</t>
  </si>
  <si>
    <t>(i) Grade 2</t>
  </si>
  <si>
    <t xml:space="preserve">(ii) Mactex H40.1 or similar approved </t>
  </si>
  <si>
    <t xml:space="preserve">Construction Equipment </t>
  </si>
  <si>
    <t>Vehicles</t>
  </si>
  <si>
    <t>Type G5A material</t>
  </si>
  <si>
    <t>(j)</t>
  </si>
  <si>
    <t>Type G7 material</t>
  </si>
  <si>
    <t>(q)</t>
  </si>
  <si>
    <t>Natural or crushed gravel material for the wearing course of an unsealed road</t>
  </si>
  <si>
    <t>Chemical stabilisation (150mm thickness) of pavement layers (G5A base layer)</t>
  </si>
  <si>
    <t>Gravel wearing course layer (150mm Layer thickness) compacted to 95% of MDD</t>
  </si>
  <si>
    <t>Labour enhanced construction (JOINTED Unreinforced Doweled (35MPA) Concrete Pavement (JCP), 175mm Layer thickness))</t>
  </si>
  <si>
    <t>C.5.2.3</t>
  </si>
  <si>
    <t>Side-cut to fill compacted to 93 % of MDD in compacted layer thicknesses of 200 mm and less</t>
  </si>
  <si>
    <t>(a) Roadworks</t>
  </si>
  <si>
    <t>(b) Sidewalks</t>
  </si>
  <si>
    <t>Natural permeable material (approved natural sand)</t>
  </si>
  <si>
    <t xml:space="preserve">Material Testing (Stabilization, cemet content and concrete flexual stengths)  </t>
  </si>
  <si>
    <t>Handling costs and profit in respect of sub-item PSC1.2.10(a)</t>
  </si>
  <si>
    <t xml:space="preserve">Provision of the training venue facility, including the cost of transporting the learners to and from this facility </t>
  </si>
  <si>
    <t>Training of learners employed by the contractor or by Targeted Enterprise subcontractors:</t>
  </si>
  <si>
    <t>(i)</t>
  </si>
  <si>
    <t>(ii)</t>
  </si>
  <si>
    <t>Transportation &amp; accommodation costs of selected leaners only, while receiving off-site training:</t>
  </si>
  <si>
    <t>Training and accommodation costs</t>
  </si>
  <si>
    <t>Payments associated with the NYS programme:</t>
  </si>
  <si>
    <t>Training of NYS workers:</t>
  </si>
  <si>
    <t>Provision of training for NYS workers</t>
  </si>
  <si>
    <t>EPWP Branding</t>
  </si>
  <si>
    <t xml:space="preserve">Contractor's charge for the management and execution of the Targeted Enterprise procurement process: </t>
  </si>
  <si>
    <t>(a.ii)</t>
  </si>
  <si>
    <t>(a.iii)</t>
  </si>
  <si>
    <t>(a.iv)</t>
  </si>
  <si>
    <t>(a.v)</t>
  </si>
  <si>
    <t>(a.vi)</t>
  </si>
  <si>
    <t>Supply of materials and small plant to assist Targeted Enterprise subcontractors appointed in terms of Part G</t>
  </si>
  <si>
    <t>Training of learners employed by the main contractor or by the Targeted Enterprise subcontractors:</t>
  </si>
  <si>
    <t>Generic Skills</t>
  </si>
  <si>
    <t>(b.i)</t>
  </si>
  <si>
    <t>(b.ii)</t>
  </si>
  <si>
    <t>(c.i)</t>
  </si>
  <si>
    <t>(c.ii)</t>
  </si>
  <si>
    <t>Transportation &amp; accommodation costs of selected leaners, while receiving off-site training:</t>
  </si>
  <si>
    <t>(d.i)</t>
  </si>
  <si>
    <t>(d.ii)</t>
  </si>
  <si>
    <t>C1.2.4</t>
  </si>
  <si>
    <t>PS.C1.2.10</t>
  </si>
  <si>
    <t xml:space="preserve">Community Participation </t>
  </si>
  <si>
    <t xml:space="preserve">Cost for Community Participation </t>
  </si>
  <si>
    <t>SECTION F</t>
  </si>
  <si>
    <t>EXPANDED PUBLIC WORKS PROGRAMME</t>
  </si>
  <si>
    <r>
      <t>10m</t>
    </r>
    <r>
      <rPr>
        <vertAlign val="superscript"/>
        <sz val="10"/>
        <color theme="1"/>
        <rFont val="Arial"/>
        <family val="2"/>
      </rPr>
      <t>3</t>
    </r>
    <r>
      <rPr>
        <sz val="10"/>
        <color theme="1"/>
        <rFont val="Arial"/>
        <family val="2"/>
      </rPr>
      <t xml:space="preserve"> tip truck</t>
    </r>
  </si>
  <si>
    <r>
      <t>m</t>
    </r>
    <r>
      <rPr>
        <vertAlign val="superscript"/>
        <sz val="10"/>
        <color theme="1"/>
        <rFont val="Calibri"/>
        <family val="2"/>
      </rPr>
      <t>2</t>
    </r>
  </si>
  <si>
    <r>
      <t>m</t>
    </r>
    <r>
      <rPr>
        <vertAlign val="superscript"/>
        <sz val="10"/>
        <color theme="1"/>
        <rFont val="Arial"/>
        <family val="2"/>
      </rPr>
      <t>3</t>
    </r>
  </si>
  <si>
    <r>
      <t>m</t>
    </r>
    <r>
      <rPr>
        <vertAlign val="superscript"/>
        <sz val="10"/>
        <color theme="1"/>
        <rFont val="Arial"/>
        <family val="2"/>
      </rPr>
      <t>2</t>
    </r>
  </si>
  <si>
    <t>Procurement process for totality of all tenders concluded for the appointment of CIDB contractor grading designation 1CE PE Targeted Enterprise subcontractors (50 copies of the tender doc required for each individual tender)</t>
  </si>
  <si>
    <t>Procurement process for the totality of all tenders concluded for the appointment of CIDB contractor grading designation 2CE PE Targeted Enterprise subcontractors (50 copies of the tender doc required for each individual tender)</t>
  </si>
  <si>
    <t>Procurement process for the totality of all tenders concluded for the appointment of CIDB contractor grading designation 3CE PE Targeted Enterprise subcontractors (30 copies of the tender doc required for each individual tender)</t>
  </si>
  <si>
    <t>Procurement process for the totality of all tenders concluded for the appointment of CIDB contractor grading designation 4CE PE Targeted Enterprise subcontractors (30 copies of the tender doc required for each individual tender)</t>
  </si>
  <si>
    <t xml:space="preserve">Procurement process for the totality of all tenders concluded for the appointment of CIDB contractor grading designation 5CE PE Targeted Enterprise subcontractors (0 copies of the tender doc required for each individual tender) </t>
  </si>
  <si>
    <t>Procurement process for the totality of all tenders concluded for the appointment of CIDB contractor grading designation 6CE PE Targeted Enterprise subcontractors (0 copies of the tender doc required for each individual tender)</t>
  </si>
  <si>
    <t>E</t>
  </si>
  <si>
    <t>E6.01</t>
  </si>
  <si>
    <t>E6.02</t>
  </si>
  <si>
    <t>E6.03</t>
  </si>
  <si>
    <t>SECTION E</t>
  </si>
  <si>
    <t>F</t>
  </si>
  <si>
    <t>SMALL CONTRACTOR DEVELOPMENT</t>
  </si>
  <si>
    <t>F10.01</t>
  </si>
  <si>
    <t>F10.02</t>
  </si>
  <si>
    <t>F10.03</t>
  </si>
  <si>
    <t>TOTAL SCHEDULE E: EXPANDED PUBLIC WORKS PROGRAMME</t>
  </si>
  <si>
    <t>TOTAL SCHEDULE F: SMALL CONTRACTOR DEVELOPMENT</t>
  </si>
  <si>
    <t>SCHEDULE E: EXPANDED PUBLIC WORKS PROGRAMME</t>
  </si>
  <si>
    <t>SCHEDULE E: EXPANDED PUBLIC WORKS PROGRAMME - SUMMARY</t>
  </si>
  <si>
    <t>SCHEDULE F: SMALL CONTRACTOR DEVELOPMENT</t>
  </si>
  <si>
    <t>Procurement of Targeted Enterprises:</t>
  </si>
  <si>
    <t>Construction Works for Targeted Enterprise subcontractors:</t>
  </si>
  <si>
    <t>Management of the Targeted Enterprise subcontractors</t>
  </si>
  <si>
    <t>Payments associated with the construction Works carried out by Targeted Enterprise subcontractors appointed in terms of Part F</t>
  </si>
  <si>
    <t>Handling costs and profit in respect of subitem F10.02(a) above</t>
  </si>
  <si>
    <t>Handling costs and profit in respect of subitem F10.02(c) above</t>
  </si>
  <si>
    <t>Handling costs and profit in respect of subitem F10.03 (a)(i) above</t>
  </si>
  <si>
    <t>Handling costs and profit in respect of subitem F10.03 (b)(i) above.</t>
  </si>
  <si>
    <t>Handling costs and profit in respect of subitem F10.03(c)(i) above.</t>
  </si>
  <si>
    <t>Handling costs and profit in respect of subitem F10.03 (d)(i) above.</t>
  </si>
  <si>
    <t>SCHEDULE F: SMALL CONTRACTOR DEVELOPMENT - SUMMARY</t>
  </si>
  <si>
    <t>CIDB CONTRACT SKILLS DEVELOPMENT GOAL (CSDG)</t>
  </si>
  <si>
    <t>G</t>
  </si>
  <si>
    <t>SECTION G</t>
  </si>
  <si>
    <t>SCHEDULE G: CIDB CONTRACT SKILLS DEVELOPMENT GOAL (CSDG) - SUMMARY</t>
  </si>
  <si>
    <t>G7.01</t>
  </si>
  <si>
    <t>Payments associated with the Contract Skills Development Goals:</t>
  </si>
  <si>
    <t>Employment of Leaners employed under Method 1</t>
  </si>
  <si>
    <t>Provision for stipends</t>
  </si>
  <si>
    <t>Provision for additional Costs</t>
  </si>
  <si>
    <t>(e.i)</t>
  </si>
  <si>
    <t>h</t>
  </si>
  <si>
    <t>SCHEDULE G: CIDB CONTRACT SKILLS DEVELOPMENT GOAL (CSDG)</t>
  </si>
  <si>
    <t>Handling costs and profit in respect of subitem E6.02(a)(i)</t>
  </si>
  <si>
    <t>Handling costs and profit in respect of subitem E6.02(b)(i)</t>
  </si>
  <si>
    <t>Handling costs and profit in respect of subitem E6.02(c)(i)</t>
  </si>
  <si>
    <t>Handling costs and profit in respect of subitem E6.02(d)(i)</t>
  </si>
  <si>
    <t>Handling cost and profit in respect of subitem E6.03(a) and (b)</t>
  </si>
  <si>
    <t>Handling costs and profit in respect of subitem subitem E6.03(d)(i)</t>
  </si>
  <si>
    <t>Handling costs and profit in respect of sub item E6.03(f)(i)</t>
  </si>
  <si>
    <t>TOTAL SCHEDULE G: CONTRACT SKILLS DEVELOPMENT GOAL</t>
  </si>
  <si>
    <t>THE UPGRADE OF DISTRICT ROAD 1001 (KM 0+000 TO KM 4+780) IN THE UMGUNGUNDLOVU DISTRICT UNDER PIETERMARITZBURG REGION</t>
  </si>
  <si>
    <t xml:space="preserve">PSC1.2.11 </t>
  </si>
  <si>
    <t>Maintenance of the new road during the defect liability period</t>
  </si>
  <si>
    <t>PSC1.2.11.1</t>
  </si>
  <si>
    <t>PSC1.2.11.2</t>
  </si>
  <si>
    <t>PSC1.2.11.3</t>
  </si>
  <si>
    <t>PSC1.2.11.4</t>
  </si>
  <si>
    <t>PSC1.2.11.5</t>
  </si>
  <si>
    <t>PSC1.2.11.6</t>
  </si>
  <si>
    <t xml:space="preserve">PSC1.2.11.7 </t>
  </si>
  <si>
    <t>(i) Grass cutting</t>
  </si>
  <si>
    <t>(ii) Handling costs and profit in respect of item PSC1.2.11.1(i)</t>
  </si>
  <si>
    <t>(i) Drain cleaning</t>
  </si>
  <si>
    <t>(i) Cleaning out culverts</t>
  </si>
  <si>
    <t>(i) Repair of Guardrails</t>
  </si>
  <si>
    <t>(i) Replacement of Road Studs</t>
  </si>
  <si>
    <t>(i) Road Marking</t>
  </si>
  <si>
    <t>(i) Repair of Road Signs</t>
  </si>
  <si>
    <t>(ii) Handling costs and profit in respect of item PSC1.2.11.7(i)</t>
  </si>
  <si>
    <t>(ii) Handling costs and profit in respect of item PSC1.2.11.6(i)</t>
  </si>
  <si>
    <t>(ii) Handling costs and profit in respect of item PSC1.2.11.5(i)</t>
  </si>
  <si>
    <t>(ii) Handling costs and profit in respect of item PSC1.2.11.4(i)</t>
  </si>
  <si>
    <t>(ii) Handling costs and profit in respect of item PSC1.2.11.3(i)</t>
  </si>
  <si>
    <t>(ii) Handling costs and profit in respect of item PSC1.2.11.2(i)</t>
  </si>
  <si>
    <t>(i) Needs Analysis and Enterprise Development Plan per Targeted Enterprise</t>
  </si>
  <si>
    <t xml:space="preserve">(ii) Monitoring and Interim reporting per Targeted Enterprise </t>
  </si>
  <si>
    <t>Per Quarter</t>
  </si>
  <si>
    <t>(iii) Project Completion report per Targeted Enterprise</t>
  </si>
  <si>
    <t xml:space="preserve">(iv) Skills Development Co-Ordinator </t>
  </si>
  <si>
    <t>SUBTOTAL 2 (SUBTOTAL 1 + CSDG)</t>
  </si>
  <si>
    <t>SUBTOTAL 3 (SUBTOTAL 2 + CONTINGENCIES)</t>
  </si>
  <si>
    <t>SUBTOTAL 4</t>
  </si>
  <si>
    <t xml:space="preserve">Add: PART G: CONTRACT SKILLS DEVELOPMENT GOALS - CSDG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</si>
</sst>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R&quot;#,##0;\-&quot;R&quot;#,##0"/>
    <numFmt numFmtId="44" formatCode="_-&quot;R&quot;* #,##0.00_-;\-&quot;R&quot;* #,##0.00_-;_-&quot;R&quot;* &quot;-&quot;??_-;_-@_-"/>
    <numFmt numFmtId="43" formatCode="_-* #,##0.00_-;\-* #,##0.00_-;_-* &quot;-&quot;??_-;_-@_-"/>
    <numFmt numFmtId="164" formatCode="_ * #,##0.00_ ;_ * \-#,##0.00_ ;_ * &quot;-&quot;??_ ;_ @_ "/>
    <numFmt numFmtId="165" formatCode="_(&quot;$&quot;* #,##0.00_);_(&quot;$&quot;* \(#,##0.00\);_(&quot;$&quot;* &quot;-&quot;??_);_(@_)"/>
    <numFmt numFmtId="166" formatCode="_(* #,##0.00_);_(* \(#,##0.00\);_(* &quot;-&quot;??_);_(@_)"/>
    <numFmt numFmtId="167" formatCode="&quot;R&quot;\ #,##0.00"/>
    <numFmt numFmtId="168" formatCode="0.0%"/>
    <numFmt numFmtId="169" formatCode="[$R-1C09]\ #\ ###\ ##0.00;[Red][$R-1C09]\-#\ ###\ ##0.00"/>
    <numFmt numFmtId="170" formatCode="_-* #.##0.00_-;\-* #.##0.00_-;_-* &quot;-&quot;??_-;_-@_-"/>
    <numFmt numFmtId="171" formatCode="_ &quot;R&quot;\ * #,##0.00_ ;_ &quot;R&quot;\ * \-#,##0.00_ ;_ &quot;R&quot;\ * &quot;-&quot;??_ ;_ @_ "/>
    <numFmt numFmtId="174" formatCode="&quot;R&quot;#,##0.00"/>
    <numFmt numFmtId="175" formatCode="0.000%"/>
    <numFmt numFmtId="176" formatCode="0.0000%"/>
    <numFmt numFmtId="177" formatCode="0.00000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u/>
      <sz val="10"/>
      <name val="Times New Roman"/>
      <family val="1"/>
    </font>
    <font>
      <sz val="10"/>
      <name val="Arial"/>
      <family val="2"/>
    </font>
    <font>
      <i/>
      <u/>
      <sz val="10"/>
      <name val="Times New Roman"/>
      <family val="1"/>
    </font>
    <font>
      <sz val="12"/>
      <name val="Arial"/>
      <family val="2"/>
    </font>
    <font>
      <sz val="10"/>
      <name val="Times New Roman"/>
      <family val="1"/>
    </font>
    <font>
      <sz val="11"/>
      <name val="Arial"/>
      <family val="2"/>
    </font>
    <font>
      <sz val="8"/>
      <name val="Arial"/>
      <family val="2"/>
    </font>
    <font>
      <vertAlign val="superscript"/>
      <sz val="10"/>
      <name val="Arial"/>
      <family val="2"/>
    </font>
    <font>
      <sz val="10"/>
      <name val="Calibri"/>
      <family val="2"/>
    </font>
    <font>
      <vertAlign val="superscript"/>
      <sz val="10"/>
      <name val="Calibri"/>
      <family val="2"/>
    </font>
    <font>
      <sz val="9"/>
      <name val="Arial"/>
      <family val="2"/>
    </font>
    <font>
      <b/>
      <sz val="9"/>
      <name val="Arial"/>
      <family val="2"/>
    </font>
    <font>
      <sz val="10"/>
      <color theme="1"/>
      <name val="Arial"/>
      <family val="2"/>
    </font>
    <font>
      <b/>
      <sz val="10"/>
      <color theme="1"/>
      <name val="Arial"/>
      <family val="2"/>
    </font>
    <font>
      <vertAlign val="superscript"/>
      <sz val="10"/>
      <color theme="1"/>
      <name val="Arial"/>
      <family val="2"/>
    </font>
    <font>
      <vertAlign val="superscript"/>
      <sz val="10"/>
      <color theme="1"/>
      <name val="Calibri"/>
      <family val="2"/>
    </font>
    <font>
      <b/>
      <sz val="16"/>
      <name val="Arial"/>
      <family val="2"/>
    </font>
    <font>
      <sz val="10"/>
      <color theme="0" tint="-0.34998626667073579"/>
      <name val="Arial"/>
      <family val="2"/>
    </font>
    <font>
      <b/>
      <sz val="10"/>
      <color theme="0" tint="-0.34998626667073579"/>
      <name val="Arial"/>
      <family val="2"/>
    </font>
    <font>
      <b/>
      <sz val="8"/>
      <name val="Arial"/>
      <family val="2"/>
    </font>
    <font>
      <b/>
      <u/>
      <sz val="10"/>
      <name val="Arial"/>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s>
  <borders count="19">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ck">
        <color auto="1"/>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right style="thin">
        <color auto="1"/>
      </right>
      <top/>
      <bottom style="thin">
        <color auto="1"/>
      </bottom>
      <diagonal/>
    </border>
    <border>
      <left/>
      <right style="thin">
        <color indexed="64"/>
      </right>
      <top/>
      <bottom/>
      <diagonal/>
    </border>
    <border>
      <left/>
      <right style="thin">
        <color auto="1"/>
      </right>
      <top style="thin">
        <color auto="1"/>
      </top>
      <bottom style="thin">
        <color auto="1"/>
      </bottom>
      <diagonal/>
    </border>
  </borders>
  <cellStyleXfs count="25">
    <xf numFmtId="0" fontId="0" fillId="0" borderId="0"/>
    <xf numFmtId="166" fontId="6" fillId="0" borderId="0" applyFont="0" applyFill="0" applyBorder="0" applyAlignment="0" applyProtection="0"/>
    <xf numFmtId="3" fontId="6" fillId="0" borderId="0" applyFont="0" applyFill="0" applyBorder="0" applyAlignment="0" applyProtection="0"/>
    <xf numFmtId="165" fontId="6" fillId="0" borderId="0" applyFont="0" applyFill="0" applyBorder="0" applyAlignment="0" applyProtection="0"/>
    <xf numFmtId="165" fontId="9" fillId="0" borderId="0" applyFont="0" applyFill="0" applyBorder="0" applyAlignment="0" applyProtection="0"/>
    <xf numFmtId="0" fontId="9" fillId="0" borderId="0"/>
    <xf numFmtId="0" fontId="8" fillId="0" borderId="0"/>
    <xf numFmtId="9" fontId="6" fillId="0" borderId="0" applyFont="0" applyFill="0" applyBorder="0" applyAlignment="0" applyProtection="0"/>
    <xf numFmtId="0" fontId="5" fillId="0" borderId="0"/>
    <xf numFmtId="0" fontId="10" fillId="0" borderId="9"/>
    <xf numFmtId="0" fontId="11" fillId="0" borderId="0"/>
    <xf numFmtId="169" fontId="6" fillId="0" borderId="10" applyFill="0" applyProtection="0"/>
    <xf numFmtId="0" fontId="6" fillId="0" borderId="0"/>
    <xf numFmtId="0" fontId="4" fillId="0" borderId="0"/>
    <xf numFmtId="43" fontId="4"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0" fontId="6" fillId="0" borderId="0"/>
    <xf numFmtId="4" fontId="11" fillId="0" borderId="0" applyProtection="0"/>
    <xf numFmtId="5" fontId="12" fillId="0" borderId="0" applyFont="0" applyFill="0" applyBorder="0" applyAlignment="0" applyProtection="0"/>
    <xf numFmtId="0" fontId="3" fillId="0" borderId="0"/>
    <xf numFmtId="170" fontId="3" fillId="0" borderId="0" applyFont="0" applyFill="0" applyBorder="0" applyAlignment="0" applyProtection="0"/>
    <xf numFmtId="0" fontId="13" fillId="0" borderId="0"/>
    <xf numFmtId="165" fontId="6" fillId="0" borderId="0" applyFont="0" applyFill="0" applyBorder="0" applyAlignment="0" applyProtection="0"/>
    <xf numFmtId="0" fontId="2" fillId="0" borderId="0"/>
  </cellStyleXfs>
  <cellXfs count="546">
    <xf numFmtId="0" fontId="0" fillId="0" borderId="0" xfId="0"/>
    <xf numFmtId="0" fontId="6" fillId="0" borderId="0" xfId="17" applyAlignment="1">
      <alignment vertical="center"/>
    </xf>
    <xf numFmtId="0" fontId="7" fillId="0" borderId="0" xfId="17" applyFont="1" applyAlignment="1">
      <alignment horizontal="left" vertical="center"/>
    </xf>
    <xf numFmtId="0" fontId="6" fillId="0" borderId="0" xfId="17" applyAlignment="1">
      <alignment horizontal="left" vertical="center"/>
    </xf>
    <xf numFmtId="0" fontId="6" fillId="0" borderId="0" xfId="17" applyAlignment="1">
      <alignment horizontal="center" vertical="center"/>
    </xf>
    <xf numFmtId="0" fontId="6" fillId="0" borderId="0" xfId="17" applyAlignment="1">
      <alignment horizontal="right" vertical="center"/>
    </xf>
    <xf numFmtId="0" fontId="7" fillId="0" borderId="0" xfId="17" applyFont="1" applyAlignment="1">
      <alignment horizontal="right" vertical="center"/>
    </xf>
    <xf numFmtId="49" fontId="7" fillId="0" borderId="0" xfId="17" applyNumberFormat="1" applyFont="1" applyAlignment="1">
      <alignment horizontal="left" vertical="center" wrapText="1"/>
    </xf>
    <xf numFmtId="0" fontId="7" fillId="0" borderId="0" xfId="17" applyFont="1" applyAlignment="1">
      <alignment horizontal="center" vertical="center"/>
    </xf>
    <xf numFmtId="49" fontId="7" fillId="0" borderId="11" xfId="17" applyNumberFormat="1" applyFont="1" applyBorder="1" applyAlignment="1">
      <alignment horizontal="center" vertical="center" wrapText="1"/>
    </xf>
    <xf numFmtId="0" fontId="7" fillId="0" borderId="11" xfId="17" applyFont="1" applyBorder="1" applyAlignment="1">
      <alignment horizontal="center" vertical="center" wrapText="1"/>
    </xf>
    <xf numFmtId="0" fontId="7" fillId="0" borderId="0" xfId="17" applyFont="1" applyAlignment="1">
      <alignment horizontal="center" vertical="center" wrapText="1"/>
    </xf>
    <xf numFmtId="49" fontId="6" fillId="0" borderId="1" xfId="17" applyNumberFormat="1" applyBorder="1" applyAlignment="1">
      <alignment horizontal="left" vertical="center" wrapText="1"/>
    </xf>
    <xf numFmtId="0" fontId="6" fillId="0" borderId="1" xfId="17" applyBorder="1" applyAlignment="1">
      <alignment horizontal="left" vertical="center" wrapText="1"/>
    </xf>
    <xf numFmtId="0" fontId="6" fillId="0" borderId="1" xfId="17" applyBorder="1" applyAlignment="1">
      <alignment horizontal="center" wrapText="1"/>
    </xf>
    <xf numFmtId="0" fontId="6" fillId="0" borderId="1" xfId="17" applyBorder="1" applyAlignment="1">
      <alignment wrapText="1"/>
    </xf>
    <xf numFmtId="167" fontId="6" fillId="0" borderId="1" xfId="3" applyNumberFormat="1" applyFont="1" applyBorder="1" applyAlignment="1">
      <alignment horizontal="right" wrapText="1"/>
    </xf>
    <xf numFmtId="167" fontId="6" fillId="0" borderId="0" xfId="3" applyNumberFormat="1" applyFont="1" applyBorder="1" applyAlignment="1">
      <alignment horizontal="right" wrapText="1"/>
    </xf>
    <xf numFmtId="0" fontId="7" fillId="0" borderId="1" xfId="17" applyFont="1" applyBorder="1" applyAlignment="1">
      <alignment horizontal="left" vertical="center" wrapText="1"/>
    </xf>
    <xf numFmtId="49" fontId="6" fillId="0" borderId="1" xfId="17" applyNumberFormat="1" applyBorder="1" applyAlignment="1">
      <alignment horizontal="center" vertical="center" wrapText="1"/>
    </xf>
    <xf numFmtId="0" fontId="6" fillId="0" borderId="1" xfId="17" applyBorder="1" applyAlignment="1">
      <alignment horizontal="center" vertical="center" wrapText="1"/>
    </xf>
    <xf numFmtId="167" fontId="6" fillId="0" borderId="1" xfId="3" applyNumberFormat="1" applyFont="1" applyBorder="1" applyAlignment="1">
      <alignment horizontal="right" vertical="center" wrapText="1"/>
    </xf>
    <xf numFmtId="0" fontId="6" fillId="0" borderId="3" xfId="17" applyBorder="1" applyAlignment="1">
      <alignment horizontal="left" vertical="center" wrapText="1"/>
    </xf>
    <xf numFmtId="0" fontId="7" fillId="0" borderId="0" xfId="17" applyFont="1" applyAlignment="1">
      <alignment vertical="center"/>
    </xf>
    <xf numFmtId="0" fontId="7" fillId="0" borderId="13" xfId="17" applyFont="1" applyBorder="1" applyAlignment="1">
      <alignment vertical="center"/>
    </xf>
    <xf numFmtId="49" fontId="7" fillId="0" borderId="13" xfId="17" applyNumberFormat="1" applyFont="1" applyBorder="1" applyAlignment="1">
      <alignment vertical="center"/>
    </xf>
    <xf numFmtId="167" fontId="7" fillId="0" borderId="11" xfId="1" applyNumberFormat="1" applyFont="1" applyBorder="1" applyAlignment="1">
      <alignment horizontal="right" vertical="center" wrapText="1"/>
    </xf>
    <xf numFmtId="167" fontId="7" fillId="0" borderId="0" xfId="1" applyNumberFormat="1" applyFont="1" applyBorder="1" applyAlignment="1">
      <alignment horizontal="right" vertical="center" wrapText="1"/>
    </xf>
    <xf numFmtId="49" fontId="6" fillId="0" borderId="0" xfId="17" applyNumberFormat="1" applyAlignment="1">
      <alignment horizontal="left" vertical="center"/>
    </xf>
    <xf numFmtId="0" fontId="6" fillId="0" borderId="0" xfId="17"/>
    <xf numFmtId="0" fontId="6" fillId="0" borderId="1" xfId="17" applyBorder="1" applyAlignment="1">
      <alignment horizontal="center" vertical="center"/>
    </xf>
    <xf numFmtId="0" fontId="6" fillId="0" borderId="1" xfId="17" applyBorder="1" applyAlignment="1">
      <alignment horizontal="left" wrapText="1"/>
    </xf>
    <xf numFmtId="0" fontId="6" fillId="0" borderId="1" xfId="17" applyBorder="1" applyAlignment="1">
      <alignment vertical="center" wrapText="1"/>
    </xf>
    <xf numFmtId="167" fontId="6" fillId="0" borderId="0" xfId="3" applyNumberFormat="1" applyFont="1" applyBorder="1" applyAlignment="1">
      <alignment horizontal="right" vertical="center" wrapText="1"/>
    </xf>
    <xf numFmtId="167" fontId="6" fillId="0" borderId="0" xfId="1" applyNumberFormat="1" applyFont="1" applyBorder="1" applyAlignment="1">
      <alignment horizontal="right" vertical="center" wrapText="1"/>
    </xf>
    <xf numFmtId="167" fontId="6" fillId="0" borderId="0" xfId="3" applyNumberFormat="1" applyFont="1" applyBorder="1" applyAlignment="1">
      <alignment vertical="center" wrapText="1"/>
    </xf>
    <xf numFmtId="166" fontId="6" fillId="0" borderId="0" xfId="17" applyNumberFormat="1" applyAlignment="1">
      <alignment horizontal="right" vertical="center"/>
    </xf>
    <xf numFmtId="49" fontId="6" fillId="0" borderId="1" xfId="17" applyNumberFormat="1" applyBorder="1" applyAlignment="1">
      <alignment horizontal="right" vertical="center" wrapText="1"/>
    </xf>
    <xf numFmtId="0" fontId="6" fillId="0" borderId="0" xfId="17" applyAlignment="1">
      <alignment vertical="center" wrapText="1"/>
    </xf>
    <xf numFmtId="0" fontId="6" fillId="0" borderId="0" xfId="17" applyAlignment="1">
      <alignment horizontal="left" vertical="center" wrapText="1"/>
    </xf>
    <xf numFmtId="49" fontId="6" fillId="0" borderId="0" xfId="17" applyNumberFormat="1" applyAlignment="1">
      <alignment horizontal="left" vertical="center" wrapText="1"/>
    </xf>
    <xf numFmtId="0" fontId="6" fillId="0" borderId="0" xfId="17" applyAlignment="1">
      <alignment horizontal="center" vertical="center" wrapText="1"/>
    </xf>
    <xf numFmtId="0" fontId="6" fillId="0" borderId="0" xfId="17" applyAlignment="1">
      <alignment horizontal="right" vertical="center" wrapText="1"/>
    </xf>
    <xf numFmtId="0" fontId="7" fillId="0" borderId="0" xfId="17" applyFont="1" applyAlignment="1">
      <alignment horizontal="right" vertical="center" wrapText="1"/>
    </xf>
    <xf numFmtId="0" fontId="6" fillId="0" borderId="0" xfId="17" applyAlignment="1">
      <alignment wrapText="1"/>
    </xf>
    <xf numFmtId="167" fontId="6" fillId="0" borderId="0" xfId="1" applyNumberFormat="1" applyFont="1" applyBorder="1" applyAlignment="1">
      <alignment horizontal="right" wrapText="1"/>
    </xf>
    <xf numFmtId="49" fontId="6" fillId="0" borderId="1" xfId="17" applyNumberFormat="1" applyBorder="1" applyAlignment="1">
      <alignment horizontal="right" vertical="top" wrapText="1"/>
    </xf>
    <xf numFmtId="167" fontId="6" fillId="0" borderId="0" xfId="3" applyNumberFormat="1" applyFont="1" applyBorder="1" applyAlignment="1">
      <alignment wrapText="1"/>
    </xf>
    <xf numFmtId="0" fontId="6" fillId="0" borderId="1" xfId="17" applyBorder="1" applyAlignment="1">
      <alignment horizontal="center"/>
    </xf>
    <xf numFmtId="0" fontId="6" fillId="0" borderId="0" xfId="17" applyAlignment="1">
      <alignment horizontal="right"/>
    </xf>
    <xf numFmtId="166" fontId="6" fillId="0" borderId="1" xfId="1" applyFont="1" applyBorder="1" applyAlignment="1">
      <alignment wrapText="1"/>
    </xf>
    <xf numFmtId="166" fontId="6" fillId="0" borderId="1" xfId="1" applyFont="1" applyFill="1" applyBorder="1" applyAlignment="1">
      <alignment wrapText="1"/>
    </xf>
    <xf numFmtId="166" fontId="6" fillId="0" borderId="0" xfId="17" applyNumberFormat="1" applyAlignment="1">
      <alignment horizontal="right"/>
    </xf>
    <xf numFmtId="49" fontId="7" fillId="0" borderId="1" xfId="17" applyNumberFormat="1" applyFont="1" applyBorder="1" applyAlignment="1">
      <alignment horizontal="right" vertical="center" wrapText="1"/>
    </xf>
    <xf numFmtId="49" fontId="7" fillId="0" borderId="11" xfId="17" applyNumberFormat="1" applyFont="1" applyBorder="1" applyAlignment="1">
      <alignment vertical="center" wrapText="1"/>
    </xf>
    <xf numFmtId="49" fontId="6" fillId="0" borderId="0" xfId="17" applyNumberFormat="1" applyAlignment="1">
      <alignment vertical="center"/>
    </xf>
    <xf numFmtId="0" fontId="6" fillId="0" borderId="4" xfId="17" applyBorder="1" applyAlignment="1">
      <alignment horizontal="left" vertical="center"/>
    </xf>
    <xf numFmtId="0" fontId="6" fillId="0" borderId="4" xfId="17" applyBorder="1" applyAlignment="1">
      <alignment horizontal="center" vertical="center"/>
    </xf>
    <xf numFmtId="0" fontId="6" fillId="0" borderId="4" xfId="17" applyBorder="1" applyAlignment="1">
      <alignment vertical="center"/>
    </xf>
    <xf numFmtId="49" fontId="7" fillId="0" borderId="11" xfId="17" applyNumberFormat="1" applyFont="1" applyBorder="1" applyAlignment="1">
      <alignment vertical="center"/>
    </xf>
    <xf numFmtId="0" fontId="6" fillId="0" borderId="15" xfId="17" applyBorder="1" applyAlignment="1">
      <alignment horizontal="center" wrapText="1"/>
    </xf>
    <xf numFmtId="0" fontId="6" fillId="0" borderId="1" xfId="17" applyBorder="1" applyAlignment="1">
      <alignment horizontal="right" vertical="center" wrapText="1"/>
    </xf>
    <xf numFmtId="49" fontId="6" fillId="0" borderId="1" xfId="17" applyNumberFormat="1" applyBorder="1" applyAlignment="1">
      <alignment horizontal="right" wrapText="1"/>
    </xf>
    <xf numFmtId="49" fontId="7" fillId="0" borderId="15" xfId="17" applyNumberFormat="1" applyFont="1" applyBorder="1" applyAlignment="1">
      <alignment horizontal="left" vertical="center" wrapText="1"/>
    </xf>
    <xf numFmtId="0" fontId="7" fillId="0" borderId="0" xfId="17" applyFont="1" applyAlignment="1">
      <alignment horizontal="left" vertical="top"/>
    </xf>
    <xf numFmtId="0" fontId="7" fillId="0" borderId="0" xfId="17" applyFont="1" applyAlignment="1">
      <alignment vertical="top"/>
    </xf>
    <xf numFmtId="0" fontId="6" fillId="0" borderId="4" xfId="17" applyBorder="1" applyAlignment="1">
      <alignment horizontal="right" vertical="center"/>
    </xf>
    <xf numFmtId="0" fontId="6" fillId="0" borderId="4" xfId="17" applyBorder="1" applyAlignment="1">
      <alignment horizontal="left" vertical="center" wrapText="1"/>
    </xf>
    <xf numFmtId="0" fontId="6" fillId="0" borderId="4" xfId="17" applyBorder="1" applyAlignment="1">
      <alignment horizontal="center" vertical="center" wrapText="1"/>
    </xf>
    <xf numFmtId="0" fontId="6" fillId="0" borderId="4" xfId="17" applyBorder="1" applyAlignment="1">
      <alignment horizontal="right" vertical="center" wrapText="1"/>
    </xf>
    <xf numFmtId="0" fontId="6" fillId="0" borderId="0" xfId="0" applyFont="1"/>
    <xf numFmtId="171" fontId="0" fillId="0" borderId="0" xfId="3" applyNumberFormat="1" applyFont="1" applyAlignment="1">
      <alignment vertical="center" wrapText="1"/>
    </xf>
    <xf numFmtId="0" fontId="6" fillId="0" borderId="0" xfId="17" applyAlignment="1">
      <alignment horizontal="left" vertical="center" wrapText="1" indent="1"/>
    </xf>
    <xf numFmtId="0" fontId="6" fillId="0" borderId="17" xfId="17" applyBorder="1" applyAlignment="1">
      <alignment horizontal="left" vertical="center"/>
    </xf>
    <xf numFmtId="49" fontId="6" fillId="0" borderId="15" xfId="17" applyNumberFormat="1" applyBorder="1" applyAlignment="1">
      <alignment horizontal="right" vertical="center"/>
    </xf>
    <xf numFmtId="49" fontId="6" fillId="0" borderId="1" xfId="17" applyNumberFormat="1" applyBorder="1" applyAlignment="1">
      <alignment horizontal="right" vertical="center"/>
    </xf>
    <xf numFmtId="0" fontId="6" fillId="0" borderId="1" xfId="17" applyBorder="1" applyAlignment="1">
      <alignment horizontal="right"/>
    </xf>
    <xf numFmtId="49" fontId="6" fillId="0" borderId="15" xfId="17" applyNumberFormat="1" applyBorder="1" applyAlignment="1">
      <alignment horizontal="right" vertical="center" wrapText="1"/>
    </xf>
    <xf numFmtId="0" fontId="6" fillId="0" borderId="17" xfId="17" applyBorder="1" applyAlignment="1">
      <alignment horizontal="left" vertical="center" wrapText="1"/>
    </xf>
    <xf numFmtId="0" fontId="6" fillId="0" borderId="1" xfId="17" applyBorder="1" applyAlignment="1">
      <alignment horizontal="left" vertical="top" wrapText="1"/>
    </xf>
    <xf numFmtId="0" fontId="6" fillId="0" borderId="14" xfId="17" applyBorder="1" applyAlignment="1">
      <alignment horizontal="left" vertical="center" wrapText="1"/>
    </xf>
    <xf numFmtId="49" fontId="18" fillId="0" borderId="1" xfId="0" applyNumberFormat="1" applyFont="1" applyBorder="1" applyAlignment="1">
      <alignment horizontal="left" vertical="top" wrapText="1"/>
    </xf>
    <xf numFmtId="44" fontId="6" fillId="0" borderId="0" xfId="17" applyNumberFormat="1" applyAlignment="1">
      <alignment vertical="center" wrapText="1"/>
    </xf>
    <xf numFmtId="0" fontId="6" fillId="0" borderId="1" xfId="17" applyBorder="1" applyAlignment="1">
      <alignment horizontal="right" wrapText="1"/>
    </xf>
    <xf numFmtId="3" fontId="6" fillId="0" borderId="1" xfId="1" applyNumberFormat="1" applyFont="1" applyBorder="1" applyAlignment="1">
      <alignment horizontal="right" vertical="center" wrapText="1"/>
    </xf>
    <xf numFmtId="3" fontId="6" fillId="0" borderId="1" xfId="1" applyNumberFormat="1" applyFont="1" applyBorder="1" applyAlignment="1">
      <alignment horizontal="right" wrapText="1"/>
    </xf>
    <xf numFmtId="168" fontId="6" fillId="0" borderId="1" xfId="17" applyNumberFormat="1" applyBorder="1" applyAlignment="1">
      <alignment horizontal="right" wrapText="1"/>
    </xf>
    <xf numFmtId="166" fontId="6" fillId="0" borderId="1" xfId="1" applyFont="1" applyBorder="1" applyAlignment="1">
      <alignment horizontal="right" wrapText="1"/>
    </xf>
    <xf numFmtId="168" fontId="6" fillId="0" borderId="1" xfId="7" applyNumberFormat="1" applyFont="1" applyBorder="1" applyAlignment="1">
      <alignment horizontal="right" wrapText="1"/>
    </xf>
    <xf numFmtId="166" fontId="6" fillId="0" borderId="1" xfId="1" applyFont="1" applyFill="1" applyBorder="1" applyAlignment="1">
      <alignment horizontal="right" wrapText="1"/>
    </xf>
    <xf numFmtId="2" fontId="6" fillId="0" borderId="1" xfId="1" applyNumberFormat="1" applyFont="1" applyBorder="1" applyAlignment="1">
      <alignment horizontal="right" wrapText="1"/>
    </xf>
    <xf numFmtId="49" fontId="7" fillId="0" borderId="13" xfId="17" applyNumberFormat="1" applyFont="1" applyBorder="1" applyAlignment="1">
      <alignment horizontal="right"/>
    </xf>
    <xf numFmtId="167" fontId="7" fillId="0" borderId="11" xfId="1" applyNumberFormat="1" applyFont="1" applyBorder="1" applyAlignment="1">
      <alignment horizontal="right" wrapText="1"/>
    </xf>
    <xf numFmtId="0" fontId="7" fillId="0" borderId="1" xfId="17" applyFont="1" applyBorder="1" applyAlignment="1">
      <alignment horizontal="left" wrapText="1"/>
    </xf>
    <xf numFmtId="0" fontId="6" fillId="0" borderId="17" xfId="17" applyBorder="1" applyAlignment="1">
      <alignment horizontal="left"/>
    </xf>
    <xf numFmtId="0" fontId="6" fillId="0" borderId="17" xfId="17" applyBorder="1" applyAlignment="1">
      <alignment horizontal="left" wrapText="1"/>
    </xf>
    <xf numFmtId="49" fontId="7" fillId="0" borderId="11" xfId="17" applyNumberFormat="1" applyFont="1" applyBorder="1" applyAlignment="1">
      <alignment horizontal="right"/>
    </xf>
    <xf numFmtId="0" fontId="7" fillId="0" borderId="13" xfId="17" applyFont="1" applyBorder="1"/>
    <xf numFmtId="49" fontId="7" fillId="0" borderId="13" xfId="17" applyNumberFormat="1" applyFont="1" applyBorder="1"/>
    <xf numFmtId="49" fontId="18" fillId="0" borderId="17" xfId="0" applyNumberFormat="1" applyFont="1" applyBorder="1" applyAlignment="1">
      <alignment horizontal="left" wrapText="1"/>
    </xf>
    <xf numFmtId="4" fontId="18" fillId="0" borderId="17" xfId="0" applyNumberFormat="1" applyFont="1" applyBorder="1" applyAlignment="1" applyProtection="1">
      <alignment horizontal="right" wrapText="1"/>
      <protection locked="0"/>
    </xf>
    <xf numFmtId="0" fontId="6" fillId="0" borderId="3" xfId="17" applyBorder="1" applyAlignment="1">
      <alignment horizontal="left" wrapText="1"/>
    </xf>
    <xf numFmtId="0" fontId="6" fillId="0" borderId="3" xfId="17" applyBorder="1" applyAlignment="1">
      <alignment horizontal="left"/>
    </xf>
    <xf numFmtId="49" fontId="18" fillId="0" borderId="17" xfId="0" applyNumberFormat="1" applyFont="1" applyBorder="1" applyAlignment="1">
      <alignment horizontal="center" wrapText="1"/>
    </xf>
    <xf numFmtId="4" fontId="18" fillId="0" borderId="17" xfId="0" applyNumberFormat="1" applyFont="1" applyBorder="1" applyAlignment="1">
      <alignment horizontal="right" wrapText="1"/>
    </xf>
    <xf numFmtId="49" fontId="7" fillId="0" borderId="1" xfId="17" applyNumberFormat="1" applyFont="1" applyBorder="1" applyAlignment="1">
      <alignment horizontal="right" vertical="top" wrapText="1"/>
    </xf>
    <xf numFmtId="49" fontId="7" fillId="0" borderId="12" xfId="17" applyNumberFormat="1" applyFont="1" applyBorder="1" applyAlignment="1">
      <alignment horizontal="right"/>
    </xf>
    <xf numFmtId="49" fontId="7" fillId="0" borderId="11" xfId="17" applyNumberFormat="1" applyFont="1" applyBorder="1"/>
    <xf numFmtId="0" fontId="6" fillId="0" borderId="14" xfId="17" applyBorder="1" applyAlignment="1">
      <alignment horizontal="left" wrapText="1"/>
    </xf>
    <xf numFmtId="0" fontId="6" fillId="0" borderId="14" xfId="17" applyBorder="1" applyAlignment="1">
      <alignment horizontal="center" wrapText="1"/>
    </xf>
    <xf numFmtId="0" fontId="6" fillId="0" borderId="14" xfId="17" applyBorder="1" applyAlignment="1">
      <alignment horizontal="right" wrapText="1"/>
    </xf>
    <xf numFmtId="167" fontId="6" fillId="0" borderId="14" xfId="3" applyNumberFormat="1" applyFont="1" applyBorder="1" applyAlignment="1">
      <alignment horizontal="right" wrapText="1"/>
    </xf>
    <xf numFmtId="0" fontId="6" fillId="0" borderId="0" xfId="17" applyAlignment="1">
      <alignment horizontal="left"/>
    </xf>
    <xf numFmtId="0" fontId="6" fillId="0" borderId="0" xfId="17" applyAlignment="1">
      <alignment horizontal="center"/>
    </xf>
    <xf numFmtId="49" fontId="7" fillId="0" borderId="13" xfId="17" applyNumberFormat="1" applyFont="1" applyBorder="1" applyAlignment="1">
      <alignment horizontal="center"/>
    </xf>
    <xf numFmtId="0" fontId="6" fillId="0" borderId="16" xfId="17" applyBorder="1" applyAlignment="1">
      <alignment horizontal="right" vertical="center" wrapText="1"/>
    </xf>
    <xf numFmtId="0" fontId="6" fillId="0" borderId="16" xfId="17" applyBorder="1" applyAlignment="1">
      <alignment horizontal="center" vertical="center" wrapText="1"/>
    </xf>
    <xf numFmtId="49" fontId="6" fillId="0" borderId="14" xfId="17" applyNumberFormat="1" applyBorder="1" applyAlignment="1">
      <alignment horizontal="right" vertical="center" wrapText="1"/>
    </xf>
    <xf numFmtId="0" fontId="6" fillId="0" borderId="6" xfId="17" applyBorder="1" applyAlignment="1">
      <alignment horizontal="left" wrapText="1"/>
    </xf>
    <xf numFmtId="0" fontId="7" fillId="0" borderId="0" xfId="17" applyFont="1" applyAlignment="1">
      <alignment horizontal="left" wrapText="1"/>
    </xf>
    <xf numFmtId="0" fontId="6" fillId="0" borderId="0" xfId="17" applyAlignment="1">
      <alignment horizontal="left" wrapText="1"/>
    </xf>
    <xf numFmtId="49" fontId="7" fillId="0" borderId="1" xfId="17" applyNumberFormat="1" applyFont="1" applyBorder="1" applyAlignment="1">
      <alignment horizontal="right" vertical="top"/>
    </xf>
    <xf numFmtId="49" fontId="6" fillId="0" borderId="1" xfId="17" applyNumberFormat="1" applyBorder="1" applyAlignment="1">
      <alignment horizontal="right" vertical="top"/>
    </xf>
    <xf numFmtId="0" fontId="6" fillId="0" borderId="1" xfId="17" applyBorder="1" applyAlignment="1">
      <alignment horizontal="right" vertical="top"/>
    </xf>
    <xf numFmtId="49" fontId="6" fillId="0" borderId="1" xfId="17" applyNumberFormat="1" applyBorder="1" applyAlignment="1">
      <alignment horizontal="right"/>
    </xf>
    <xf numFmtId="4" fontId="6" fillId="0" borderId="1" xfId="17" applyNumberFormat="1" applyBorder="1" applyAlignment="1">
      <alignment horizontal="right" wrapText="1"/>
    </xf>
    <xf numFmtId="167" fontId="6" fillId="0" borderId="1" xfId="3" applyNumberFormat="1" applyFont="1" applyFill="1" applyBorder="1" applyAlignment="1">
      <alignment horizontal="right" wrapText="1"/>
    </xf>
    <xf numFmtId="167" fontId="6" fillId="0" borderId="0" xfId="3" applyNumberFormat="1" applyFont="1" applyFill="1" applyBorder="1" applyAlignment="1">
      <alignment horizontal="right" wrapText="1"/>
    </xf>
    <xf numFmtId="3" fontId="6" fillId="0" borderId="1" xfId="1" applyNumberFormat="1" applyFont="1" applyFill="1" applyBorder="1" applyAlignment="1">
      <alignment horizontal="right" wrapText="1"/>
    </xf>
    <xf numFmtId="0" fontId="6" fillId="2" borderId="0" xfId="17" applyFill="1" applyAlignment="1">
      <alignment vertical="center"/>
    </xf>
    <xf numFmtId="0" fontId="6" fillId="0" borderId="17" xfId="17" applyBorder="1" applyAlignment="1">
      <alignment horizontal="center" vertical="center" wrapText="1"/>
    </xf>
    <xf numFmtId="3" fontId="6" fillId="0" borderId="1" xfId="17" applyNumberFormat="1" applyBorder="1" applyAlignment="1">
      <alignment horizontal="right" wrapText="1"/>
    </xf>
    <xf numFmtId="174" fontId="6" fillId="0" borderId="0" xfId="17" applyNumberFormat="1" applyAlignment="1">
      <alignment vertical="center"/>
    </xf>
    <xf numFmtId="175" fontId="6" fillId="0" borderId="0" xfId="7" applyNumberFormat="1" applyFont="1" applyAlignment="1">
      <alignment vertical="center"/>
    </xf>
    <xf numFmtId="0" fontId="6" fillId="0" borderId="1" xfId="17" applyBorder="1" applyAlignment="1">
      <alignment horizontal="right" vertical="center"/>
    </xf>
    <xf numFmtId="167" fontId="6" fillId="0" borderId="1" xfId="17" applyNumberFormat="1" applyBorder="1" applyAlignment="1">
      <alignment horizontal="right" wrapText="1"/>
    </xf>
    <xf numFmtId="49" fontId="7" fillId="0" borderId="13" xfId="17" applyNumberFormat="1" applyFont="1" applyBorder="1" applyAlignment="1">
      <alignment horizontal="center" vertical="center"/>
    </xf>
    <xf numFmtId="167" fontId="6" fillId="0" borderId="0" xfId="17" applyNumberFormat="1" applyAlignment="1">
      <alignment horizontal="left" vertical="center" wrapText="1" indent="1"/>
    </xf>
    <xf numFmtId="174" fontId="6" fillId="0" borderId="0" xfId="17" applyNumberFormat="1" applyAlignment="1">
      <alignment horizontal="center" vertical="center" wrapText="1"/>
    </xf>
    <xf numFmtId="44" fontId="6" fillId="0" borderId="0" xfId="17" applyNumberFormat="1" applyAlignment="1">
      <alignment horizontal="center" vertical="center" wrapText="1"/>
    </xf>
    <xf numFmtId="176" fontId="6" fillId="0" borderId="0" xfId="7" applyNumberFormat="1" applyAlignment="1">
      <alignment horizontal="center" vertical="center" wrapText="1"/>
    </xf>
    <xf numFmtId="174" fontId="6" fillId="0" borderId="0" xfId="7" applyNumberFormat="1" applyAlignment="1">
      <alignment horizontal="center" vertical="center" wrapText="1"/>
    </xf>
    <xf numFmtId="9" fontId="6" fillId="0" borderId="0" xfId="7" applyAlignment="1">
      <alignment horizontal="center" vertical="center" wrapText="1"/>
    </xf>
    <xf numFmtId="9" fontId="6" fillId="0" borderId="0" xfId="7" applyAlignment="1">
      <alignment horizontal="center" vertical="center"/>
    </xf>
    <xf numFmtId="9" fontId="7" fillId="0" borderId="0" xfId="7" applyFont="1" applyAlignment="1">
      <alignment horizontal="center" vertical="center"/>
    </xf>
    <xf numFmtId="174" fontId="6" fillId="0" borderId="0" xfId="17" applyNumberFormat="1" applyAlignment="1">
      <alignment vertical="center" wrapText="1"/>
    </xf>
    <xf numFmtId="166" fontId="6" fillId="0" borderId="0" xfId="1" applyAlignment="1">
      <alignment horizontal="center" vertical="center" wrapText="1"/>
    </xf>
    <xf numFmtId="10" fontId="6" fillId="0" borderId="0" xfId="17" applyNumberFormat="1" applyAlignment="1">
      <alignment horizontal="center" vertical="center" wrapText="1"/>
    </xf>
    <xf numFmtId="10" fontId="6" fillId="0" borderId="0" xfId="17" applyNumberFormat="1" applyAlignment="1">
      <alignment horizontal="center" vertical="center"/>
    </xf>
    <xf numFmtId="10" fontId="6" fillId="0" borderId="0" xfId="7" applyNumberFormat="1" applyAlignment="1">
      <alignment horizontal="center" vertical="center" wrapText="1"/>
    </xf>
    <xf numFmtId="10" fontId="7" fillId="0" borderId="0" xfId="17" applyNumberFormat="1" applyFont="1" applyAlignment="1">
      <alignment horizontal="center" vertical="center"/>
    </xf>
    <xf numFmtId="166" fontId="6" fillId="0" borderId="0" xfId="1" applyFont="1" applyAlignment="1">
      <alignment vertical="center"/>
    </xf>
    <xf numFmtId="0" fontId="21" fillId="0" borderId="0" xfId="17" applyFont="1" applyAlignment="1">
      <alignment horizontal="left" vertical="center"/>
    </xf>
    <xf numFmtId="0" fontId="20" fillId="0" borderId="0" xfId="17" applyFont="1" applyAlignment="1">
      <alignment horizontal="left" vertical="center" wrapText="1"/>
    </xf>
    <xf numFmtId="0" fontId="20" fillId="0" borderId="0" xfId="17" applyFont="1" applyAlignment="1">
      <alignment horizontal="center" vertical="center"/>
    </xf>
    <xf numFmtId="0" fontId="20" fillId="0" borderId="0" xfId="17" applyFont="1" applyAlignment="1">
      <alignment vertical="center" wrapText="1"/>
    </xf>
    <xf numFmtId="0" fontId="21" fillId="0" borderId="0" xfId="17" applyFont="1" applyAlignment="1">
      <alignment horizontal="left" vertical="top"/>
    </xf>
    <xf numFmtId="0" fontId="20" fillId="0" borderId="0" xfId="17" applyFont="1" applyAlignment="1">
      <alignment vertical="center"/>
    </xf>
    <xf numFmtId="0" fontId="20" fillId="0" borderId="0" xfId="17" applyFont="1" applyAlignment="1">
      <alignment horizontal="right" vertical="center"/>
    </xf>
    <xf numFmtId="0" fontId="20" fillId="0" borderId="4" xfId="17" applyFont="1" applyBorder="1" applyAlignment="1">
      <alignment horizontal="left" vertical="center"/>
    </xf>
    <xf numFmtId="0" fontId="20" fillId="0" borderId="4" xfId="17" applyFont="1" applyBorder="1" applyAlignment="1">
      <alignment horizontal="left" vertical="center" wrapText="1"/>
    </xf>
    <xf numFmtId="0" fontId="20" fillId="0" borderId="4" xfId="17" applyFont="1" applyBorder="1" applyAlignment="1">
      <alignment horizontal="center" vertical="center"/>
    </xf>
    <xf numFmtId="0" fontId="20" fillId="0" borderId="4" xfId="17" applyFont="1" applyBorder="1" applyAlignment="1">
      <alignment vertical="center"/>
    </xf>
    <xf numFmtId="0" fontId="20" fillId="0" borderId="4" xfId="17" applyFont="1" applyBorder="1" applyAlignment="1">
      <alignment horizontal="right" vertical="center"/>
    </xf>
    <xf numFmtId="0" fontId="21" fillId="0" borderId="11" xfId="17" applyFont="1" applyBorder="1" applyAlignment="1">
      <alignment horizontal="center" vertical="center" wrapText="1"/>
    </xf>
    <xf numFmtId="0" fontId="20" fillId="0" borderId="1" xfId="17" applyFont="1" applyBorder="1" applyAlignment="1">
      <alignment horizontal="center" vertical="center" wrapText="1"/>
    </xf>
    <xf numFmtId="0" fontId="20" fillId="0" borderId="0" xfId="17" applyFont="1" applyAlignment="1">
      <alignment horizontal="center" vertical="center" wrapText="1"/>
    </xf>
    <xf numFmtId="171" fontId="20" fillId="0" borderId="0" xfId="3" applyNumberFormat="1" applyFont="1" applyFill="1" applyAlignment="1">
      <alignment vertical="center" wrapText="1"/>
    </xf>
    <xf numFmtId="0" fontId="20" fillId="0" borderId="0" xfId="17" applyFont="1" applyAlignment="1">
      <alignment horizontal="left" vertical="center" wrapText="1" indent="1"/>
    </xf>
    <xf numFmtId="167" fontId="20" fillId="0" borderId="0" xfId="17" applyNumberFormat="1" applyFont="1" applyAlignment="1">
      <alignment horizontal="left" vertical="center" wrapText="1" indent="1"/>
    </xf>
    <xf numFmtId="167" fontId="21" fillId="0" borderId="0" xfId="1" applyNumberFormat="1" applyFont="1" applyFill="1" applyBorder="1" applyAlignment="1">
      <alignment horizontal="right" vertical="center" wrapText="1"/>
    </xf>
    <xf numFmtId="0" fontId="21" fillId="0" borderId="0" xfId="17" applyFont="1" applyAlignment="1">
      <alignment vertical="center"/>
    </xf>
    <xf numFmtId="0" fontId="6" fillId="0" borderId="2" xfId="17" applyBorder="1" applyAlignment="1">
      <alignment vertical="center" wrapText="1"/>
    </xf>
    <xf numFmtId="43" fontId="6" fillId="0" borderId="0" xfId="17" applyNumberFormat="1" applyAlignment="1">
      <alignment vertical="center"/>
    </xf>
    <xf numFmtId="177" fontId="6" fillId="0" borderId="0" xfId="17" applyNumberFormat="1" applyAlignment="1">
      <alignment vertical="center"/>
    </xf>
    <xf numFmtId="0" fontId="7" fillId="0" borderId="1" xfId="17" applyFont="1" applyBorder="1" applyAlignment="1">
      <alignment horizontal="center" vertical="center" wrapText="1"/>
    </xf>
    <xf numFmtId="167" fontId="7" fillId="0" borderId="11" xfId="1" applyNumberFormat="1" applyFont="1" applyFill="1" applyBorder="1" applyAlignment="1">
      <alignment horizontal="right" wrapText="1"/>
    </xf>
    <xf numFmtId="0" fontId="6" fillId="0" borderId="1" xfId="17" applyBorder="1" applyAlignment="1">
      <alignment horizontal="left" vertical="top"/>
    </xf>
    <xf numFmtId="0" fontId="21" fillId="0" borderId="0" xfId="17" applyFont="1" applyAlignment="1">
      <alignment horizontal="right" vertical="center"/>
    </xf>
    <xf numFmtId="49" fontId="21" fillId="0" borderId="0" xfId="17" applyNumberFormat="1" applyFont="1" applyAlignment="1">
      <alignment horizontal="left" vertical="center" wrapText="1"/>
    </xf>
    <xf numFmtId="49" fontId="21" fillId="0" borderId="11" xfId="17" applyNumberFormat="1" applyFont="1" applyBorder="1" applyAlignment="1">
      <alignment vertical="center" wrapText="1"/>
    </xf>
    <xf numFmtId="0" fontId="21" fillId="0" borderId="0" xfId="17" applyFont="1" applyAlignment="1">
      <alignment horizontal="center" vertical="center" wrapText="1"/>
    </xf>
    <xf numFmtId="0" fontId="21" fillId="0" borderId="0" xfId="17" applyFont="1" applyAlignment="1">
      <alignment horizontal="center" vertical="center"/>
    </xf>
    <xf numFmtId="49" fontId="20" fillId="0" borderId="1" xfId="17" applyNumberFormat="1" applyFont="1" applyBorder="1" applyAlignment="1">
      <alignment horizontal="right" vertical="top" wrapText="1"/>
    </xf>
    <xf numFmtId="0" fontId="20" fillId="0" borderId="1" xfId="17" applyFont="1" applyBorder="1" applyAlignment="1">
      <alignment horizontal="left" vertical="center" wrapText="1"/>
    </xf>
    <xf numFmtId="0" fontId="20" fillId="0" borderId="1" xfId="17" applyFont="1" applyBorder="1" applyAlignment="1">
      <alignment horizontal="center" wrapText="1"/>
    </xf>
    <xf numFmtId="0" fontId="20" fillId="0" borderId="1" xfId="17" applyFont="1" applyBorder="1" applyAlignment="1">
      <alignment horizontal="right" wrapText="1"/>
    </xf>
    <xf numFmtId="167" fontId="20" fillId="0" borderId="1" xfId="3" applyNumberFormat="1" applyFont="1" applyBorder="1" applyAlignment="1">
      <alignment horizontal="right" vertical="center" wrapText="1"/>
    </xf>
    <xf numFmtId="167" fontId="20" fillId="0" borderId="0" xfId="3" applyNumberFormat="1" applyFont="1" applyBorder="1" applyAlignment="1">
      <alignment horizontal="right" wrapText="1"/>
    </xf>
    <xf numFmtId="49" fontId="21" fillId="0" borderId="1" xfId="17" applyNumberFormat="1" applyFont="1" applyBorder="1" applyAlignment="1">
      <alignment horizontal="right" vertical="top" wrapText="1"/>
    </xf>
    <xf numFmtId="0" fontId="21" fillId="0" borderId="1" xfId="17" applyFont="1" applyBorder="1" applyAlignment="1">
      <alignment horizontal="left" wrapText="1"/>
    </xf>
    <xf numFmtId="167" fontId="20" fillId="0" borderId="1" xfId="3" applyNumberFormat="1" applyFont="1" applyBorder="1" applyAlignment="1">
      <alignment horizontal="right" wrapText="1"/>
    </xf>
    <xf numFmtId="167" fontId="20" fillId="0" borderId="0" xfId="3" applyNumberFormat="1" applyFont="1" applyBorder="1" applyAlignment="1">
      <alignment horizontal="right" vertical="center" wrapText="1"/>
    </xf>
    <xf numFmtId="0" fontId="20" fillId="0" borderId="1" xfId="17" applyFont="1" applyBorder="1" applyAlignment="1">
      <alignment horizontal="left" wrapText="1"/>
    </xf>
    <xf numFmtId="167" fontId="20" fillId="0" borderId="1" xfId="3" applyNumberFormat="1" applyFont="1" applyFill="1" applyBorder="1" applyAlignment="1">
      <alignment horizontal="right" wrapText="1"/>
    </xf>
    <xf numFmtId="167" fontId="20" fillId="2" borderId="0" xfId="3" applyNumberFormat="1" applyFont="1" applyFill="1" applyBorder="1" applyAlignment="1">
      <alignment horizontal="right" vertical="center" wrapText="1"/>
    </xf>
    <xf numFmtId="0" fontId="20" fillId="2" borderId="0" xfId="17" applyFont="1" applyFill="1" applyAlignment="1">
      <alignment vertical="center"/>
    </xf>
    <xf numFmtId="49" fontId="20" fillId="0" borderId="1" xfId="17" applyNumberFormat="1" applyFont="1" applyBorder="1" applyAlignment="1">
      <alignment horizontal="right" wrapText="1"/>
    </xf>
    <xf numFmtId="3" fontId="20" fillId="0" borderId="1" xfId="1" applyNumberFormat="1" applyFont="1" applyFill="1" applyBorder="1" applyAlignment="1">
      <alignment horizontal="right" wrapText="1"/>
    </xf>
    <xf numFmtId="167" fontId="20" fillId="2" borderId="0" xfId="1" applyNumberFormat="1" applyFont="1" applyFill="1" applyBorder="1" applyAlignment="1">
      <alignment horizontal="right" vertical="center" wrapText="1"/>
    </xf>
    <xf numFmtId="167" fontId="20" fillId="0" borderId="0" xfId="1" applyNumberFormat="1" applyFont="1" applyBorder="1" applyAlignment="1">
      <alignment horizontal="right" vertical="center" wrapText="1"/>
    </xf>
    <xf numFmtId="3" fontId="20" fillId="0" borderId="1" xfId="1" applyNumberFormat="1" applyFont="1" applyBorder="1" applyAlignment="1">
      <alignment horizontal="right" wrapText="1"/>
    </xf>
    <xf numFmtId="167" fontId="20" fillId="0" borderId="0" xfId="3" applyNumberFormat="1" applyFont="1" applyBorder="1" applyAlignment="1">
      <alignment vertical="center" wrapText="1"/>
    </xf>
    <xf numFmtId="0" fontId="20" fillId="0" borderId="1" xfId="17" applyFont="1" applyBorder="1" applyAlignment="1">
      <alignment horizontal="center"/>
    </xf>
    <xf numFmtId="0" fontId="20" fillId="0" borderId="1" xfId="17" applyFont="1" applyBorder="1" applyAlignment="1">
      <alignment horizontal="right"/>
    </xf>
    <xf numFmtId="0" fontId="20" fillId="0" borderId="0" xfId="17" applyFont="1"/>
    <xf numFmtId="49" fontId="20" fillId="0" borderId="1" xfId="17" applyNumberFormat="1" applyFont="1" applyBorder="1" applyAlignment="1">
      <alignment horizontal="right" vertical="center" wrapText="1"/>
    </xf>
    <xf numFmtId="0" fontId="20" fillId="0" borderId="17" xfId="17" applyFont="1" applyBorder="1" applyAlignment="1">
      <alignment horizontal="left" wrapText="1"/>
    </xf>
    <xf numFmtId="49" fontId="21" fillId="0" borderId="11" xfId="17" applyNumberFormat="1" applyFont="1" applyBorder="1"/>
    <xf numFmtId="0" fontId="21" fillId="0" borderId="13" xfId="17" applyFont="1" applyBorder="1"/>
    <xf numFmtId="49" fontId="21" fillId="0" borderId="13" xfId="17" applyNumberFormat="1" applyFont="1" applyBorder="1"/>
    <xf numFmtId="49" fontId="21" fillId="0" borderId="13" xfId="17" applyNumberFormat="1" applyFont="1" applyBorder="1" applyAlignment="1">
      <alignment horizontal="center"/>
    </xf>
    <xf numFmtId="49" fontId="21" fillId="0" borderId="11" xfId="17" applyNumberFormat="1" applyFont="1" applyBorder="1" applyAlignment="1">
      <alignment vertical="center"/>
    </xf>
    <xf numFmtId="0" fontId="21" fillId="0" borderId="13" xfId="17" applyFont="1" applyBorder="1" applyAlignment="1">
      <alignment vertical="center"/>
    </xf>
    <xf numFmtId="49" fontId="21" fillId="0" borderId="13" xfId="17" applyNumberFormat="1" applyFont="1" applyBorder="1" applyAlignment="1">
      <alignment vertical="center"/>
    </xf>
    <xf numFmtId="49" fontId="21" fillId="0" borderId="13" xfId="17" applyNumberFormat="1" applyFont="1" applyBorder="1" applyAlignment="1">
      <alignment horizontal="center" vertical="center"/>
    </xf>
    <xf numFmtId="167" fontId="21" fillId="0" borderId="0" xfId="1" applyNumberFormat="1" applyFont="1" applyBorder="1" applyAlignment="1">
      <alignment horizontal="right" vertical="center" wrapText="1"/>
    </xf>
    <xf numFmtId="167" fontId="20" fillId="0" borderId="1" xfId="17" applyNumberFormat="1" applyFont="1" applyBorder="1" applyAlignment="1">
      <alignment horizontal="right" wrapText="1"/>
    </xf>
    <xf numFmtId="49" fontId="20" fillId="0" borderId="0" xfId="17" applyNumberFormat="1" applyFont="1" applyAlignment="1">
      <alignment vertical="center"/>
    </xf>
    <xf numFmtId="0" fontId="20" fillId="0" borderId="0" xfId="17" applyFont="1" applyAlignment="1">
      <alignment horizontal="left" vertical="center"/>
    </xf>
    <xf numFmtId="0" fontId="20" fillId="0" borderId="1" xfId="17" applyFont="1" applyBorder="1" applyAlignment="1">
      <alignment horizontal="left"/>
    </xf>
    <xf numFmtId="0" fontId="20" fillId="0" borderId="1" xfId="17" applyFont="1" applyBorder="1" applyAlignment="1">
      <alignment horizontal="right" vertical="top"/>
    </xf>
    <xf numFmtId="0" fontId="20" fillId="0" borderId="0" xfId="0" applyFont="1"/>
    <xf numFmtId="49" fontId="21" fillId="0" borderId="13" xfId="17" applyNumberFormat="1" applyFont="1" applyBorder="1" applyAlignment="1">
      <alignment horizontal="right"/>
    </xf>
    <xf numFmtId="0" fontId="20" fillId="0" borderId="4" xfId="17" applyFont="1" applyBorder="1" applyAlignment="1">
      <alignment horizontal="center" vertical="center" wrapText="1"/>
    </xf>
    <xf numFmtId="0" fontId="20" fillId="0" borderId="0" xfId="17" applyFont="1" applyAlignment="1">
      <alignment horizontal="right"/>
    </xf>
    <xf numFmtId="3" fontId="20" fillId="0" borderId="1" xfId="17" applyNumberFormat="1" applyFont="1" applyBorder="1" applyAlignment="1">
      <alignment horizontal="right" wrapText="1"/>
    </xf>
    <xf numFmtId="0" fontId="7" fillId="0" borderId="7" xfId="17" applyFont="1" applyBorder="1" applyAlignment="1">
      <alignment horizontal="center" vertical="center" wrapText="1"/>
    </xf>
    <xf numFmtId="0" fontId="6" fillId="0" borderId="2" xfId="17" applyBorder="1" applyAlignment="1">
      <alignment horizontal="left" vertical="center" wrapText="1"/>
    </xf>
    <xf numFmtId="0" fontId="7" fillId="0" borderId="6" xfId="17" applyFont="1" applyBorder="1" applyAlignment="1">
      <alignment horizontal="center" vertical="center" wrapText="1"/>
    </xf>
    <xf numFmtId="44" fontId="7" fillId="0" borderId="2" xfId="1" applyNumberFormat="1" applyFont="1" applyBorder="1" applyAlignment="1">
      <alignment horizontal="center" vertical="center" wrapText="1"/>
    </xf>
    <xf numFmtId="44" fontId="7" fillId="0" borderId="17" xfId="1" applyNumberFormat="1" applyFont="1" applyBorder="1" applyAlignment="1">
      <alignment horizontal="center" vertical="center" wrapText="1"/>
    </xf>
    <xf numFmtId="44" fontId="7" fillId="0" borderId="5" xfId="1" applyNumberFormat="1" applyFont="1" applyBorder="1" applyAlignment="1">
      <alignment horizontal="center" vertical="center" wrapText="1"/>
    </xf>
    <xf numFmtId="44" fontId="7" fillId="0" borderId="16" xfId="1" applyNumberFormat="1" applyFont="1" applyBorder="1" applyAlignment="1">
      <alignment horizontal="center" vertical="center" wrapText="1"/>
    </xf>
    <xf numFmtId="0" fontId="6" fillId="0" borderId="5" xfId="17" applyBorder="1" applyAlignment="1">
      <alignment horizontal="left" vertical="center" wrapText="1"/>
    </xf>
    <xf numFmtId="0" fontId="6" fillId="0" borderId="16" xfId="17" applyBorder="1" applyAlignment="1">
      <alignment horizontal="left" vertical="center" wrapText="1"/>
    </xf>
    <xf numFmtId="0" fontId="7" fillId="0" borderId="0" xfId="17" applyFont="1" applyAlignment="1">
      <alignment horizontal="left" vertical="center" wrapText="1"/>
    </xf>
    <xf numFmtId="0" fontId="6" fillId="0" borderId="1" xfId="17" applyBorder="1" applyAlignment="1">
      <alignment horizontal="center" vertical="top"/>
    </xf>
    <xf numFmtId="0" fontId="7" fillId="0" borderId="8" xfId="17" applyFont="1" applyBorder="1" applyAlignment="1">
      <alignment horizontal="center" vertical="center" wrapText="1"/>
    </xf>
    <xf numFmtId="0" fontId="7" fillId="0" borderId="15" xfId="17" applyFont="1" applyBorder="1" applyAlignment="1">
      <alignment horizontal="center" vertical="center" wrapText="1"/>
    </xf>
    <xf numFmtId="49" fontId="6" fillId="0" borderId="2" xfId="17" applyNumberFormat="1" applyBorder="1" applyAlignment="1">
      <alignment horizontal="center" vertical="center" wrapText="1"/>
    </xf>
    <xf numFmtId="2" fontId="6" fillId="0" borderId="0" xfId="17" applyNumberFormat="1" applyAlignment="1">
      <alignment vertical="center"/>
    </xf>
    <xf numFmtId="49" fontId="6" fillId="0" borderId="0" xfId="0" applyNumberFormat="1" applyFont="1" applyAlignment="1">
      <alignment horizontal="left" vertical="center"/>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174" fontId="6" fillId="0" borderId="0" xfId="17" applyNumberFormat="1" applyAlignment="1">
      <alignment horizontal="center" vertical="center"/>
    </xf>
    <xf numFmtId="3" fontId="6" fillId="0" borderId="1" xfId="1" applyNumberFormat="1" applyFont="1" applyFill="1" applyBorder="1" applyAlignment="1">
      <alignment horizontal="center" wrapText="1"/>
    </xf>
    <xf numFmtId="0" fontId="7" fillId="0" borderId="2" xfId="17" applyFont="1" applyBorder="1" applyAlignment="1">
      <alignment vertical="center" wrapText="1"/>
    </xf>
    <xf numFmtId="0" fontId="25" fillId="0" borderId="0" xfId="17" applyFont="1" applyAlignment="1">
      <alignment vertical="center"/>
    </xf>
    <xf numFmtId="0" fontId="25" fillId="0" borderId="0" xfId="17" applyFont="1"/>
    <xf numFmtId="174" fontId="25" fillId="0" borderId="0" xfId="17" applyNumberFormat="1" applyFont="1" applyAlignment="1">
      <alignment vertical="center"/>
    </xf>
    <xf numFmtId="0" fontId="25" fillId="0" borderId="0" xfId="17" applyFont="1" applyAlignment="1">
      <alignment horizontal="center" vertical="center"/>
    </xf>
    <xf numFmtId="0" fontId="25" fillId="0" borderId="0" xfId="17" applyFont="1" applyAlignment="1">
      <alignment horizontal="right" vertical="center"/>
    </xf>
    <xf numFmtId="0" fontId="25" fillId="0" borderId="0" xfId="17" applyFont="1" applyAlignment="1">
      <alignment vertical="center" wrapText="1"/>
    </xf>
    <xf numFmtId="174" fontId="25" fillId="0" borderId="0" xfId="17" applyNumberFormat="1" applyFont="1" applyAlignment="1">
      <alignment vertical="center" wrapText="1"/>
    </xf>
    <xf numFmtId="0" fontId="25" fillId="0" borderId="0" xfId="17" applyFont="1" applyAlignment="1">
      <alignment horizontal="left" vertical="center" wrapText="1" indent="1"/>
    </xf>
    <xf numFmtId="174" fontId="26" fillId="0" borderId="0" xfId="17" applyNumberFormat="1" applyFont="1" applyAlignment="1">
      <alignment vertical="center"/>
    </xf>
    <xf numFmtId="166" fontId="26" fillId="0" borderId="0" xfId="1" applyFont="1" applyAlignment="1">
      <alignment vertical="center"/>
    </xf>
    <xf numFmtId="44" fontId="26" fillId="0" borderId="0" xfId="17" applyNumberFormat="1" applyFont="1" applyAlignment="1">
      <alignment vertical="center"/>
    </xf>
    <xf numFmtId="0" fontId="26" fillId="0" borderId="0" xfId="17" applyFont="1" applyAlignment="1">
      <alignment vertical="center"/>
    </xf>
    <xf numFmtId="167" fontId="25" fillId="0" borderId="0" xfId="17" applyNumberFormat="1" applyFont="1" applyAlignment="1">
      <alignment horizontal="left" vertical="center" wrapText="1" indent="1"/>
    </xf>
    <xf numFmtId="49" fontId="21" fillId="0" borderId="11" xfId="17" applyNumberFormat="1" applyFont="1" applyBorder="1" applyAlignment="1">
      <alignment horizontal="center" vertical="center" wrapText="1"/>
    </xf>
    <xf numFmtId="49" fontId="20" fillId="0" borderId="1" xfId="17" applyNumberFormat="1" applyFont="1" applyBorder="1" applyAlignment="1">
      <alignment horizontal="left" vertical="center" wrapText="1"/>
    </xf>
    <xf numFmtId="166" fontId="20" fillId="0" borderId="1" xfId="17" applyNumberFormat="1" applyFont="1" applyBorder="1" applyAlignment="1">
      <alignment horizontal="right" wrapText="1"/>
    </xf>
    <xf numFmtId="49" fontId="21" fillId="0" borderId="11" xfId="17" applyNumberFormat="1" applyFont="1" applyBorder="1" applyAlignment="1">
      <alignment horizontal="right"/>
    </xf>
    <xf numFmtId="167" fontId="21" fillId="0" borderId="11" xfId="1" applyNumberFormat="1" applyFont="1" applyFill="1" applyBorder="1" applyAlignment="1">
      <alignment horizontal="right" wrapText="1"/>
    </xf>
    <xf numFmtId="0" fontId="20" fillId="0" borderId="1" xfId="17" applyFont="1" applyBorder="1" applyAlignment="1">
      <alignment horizontal="left" vertical="top" wrapText="1"/>
    </xf>
    <xf numFmtId="0" fontId="20" fillId="0" borderId="0" xfId="0" applyFont="1" applyAlignment="1">
      <alignment wrapText="1"/>
    </xf>
    <xf numFmtId="4" fontId="20" fillId="0" borderId="1" xfId="1" applyNumberFormat="1" applyFont="1" applyFill="1" applyBorder="1" applyAlignment="1">
      <alignment horizontal="right" wrapText="1"/>
    </xf>
    <xf numFmtId="167" fontId="21" fillId="0" borderId="11" xfId="1" applyNumberFormat="1" applyFont="1" applyFill="1" applyBorder="1" applyAlignment="1">
      <alignment horizontal="right" vertical="center" wrapText="1"/>
    </xf>
    <xf numFmtId="44" fontId="7" fillId="0" borderId="2" xfId="1" applyNumberFormat="1" applyFont="1" applyFill="1" applyBorder="1" applyAlignment="1">
      <alignment horizontal="center" vertical="center" wrapText="1"/>
    </xf>
    <xf numFmtId="44" fontId="7" fillId="0" borderId="17" xfId="1" applyNumberFormat="1" applyFont="1" applyFill="1" applyBorder="1" applyAlignment="1">
      <alignment horizontal="center" vertical="center" wrapText="1"/>
    </xf>
    <xf numFmtId="0" fontId="7" fillId="0" borderId="0" xfId="0" applyFont="1" applyAlignment="1">
      <alignment wrapText="1"/>
    </xf>
    <xf numFmtId="0" fontId="21" fillId="0" borderId="0" xfId="0" applyFont="1" applyAlignment="1">
      <alignment wrapText="1"/>
    </xf>
    <xf numFmtId="174" fontId="25" fillId="0" borderId="0" xfId="17" applyNumberFormat="1" applyFont="1" applyAlignment="1">
      <alignment horizontal="center" vertical="center"/>
    </xf>
    <xf numFmtId="44" fontId="6" fillId="0" borderId="0" xfId="17" applyNumberFormat="1" applyAlignment="1">
      <alignment vertical="center"/>
    </xf>
    <xf numFmtId="175" fontId="7" fillId="0" borderId="0" xfId="7" applyNumberFormat="1" applyFont="1" applyAlignment="1">
      <alignment vertical="center"/>
    </xf>
    <xf numFmtId="174" fontId="7" fillId="0" borderId="0" xfId="17" applyNumberFormat="1" applyFont="1" applyAlignment="1">
      <alignment horizontal="right" vertical="center"/>
    </xf>
    <xf numFmtId="0" fontId="7" fillId="0" borderId="1" xfId="17" applyFont="1" applyBorder="1" applyAlignment="1">
      <alignment horizontal="left"/>
    </xf>
    <xf numFmtId="174" fontId="6" fillId="0" borderId="1" xfId="17" applyNumberFormat="1" applyBorder="1" applyAlignment="1">
      <alignment horizontal="right" wrapText="1"/>
    </xf>
    <xf numFmtId="166" fontId="6" fillId="0" borderId="1" xfId="17" applyNumberFormat="1" applyBorder="1" applyAlignment="1">
      <alignment horizontal="right" wrapText="1"/>
    </xf>
    <xf numFmtId="0" fontId="6" fillId="0" borderId="2" xfId="17" applyBorder="1" applyAlignment="1">
      <alignment horizontal="center" vertical="center" wrapText="1"/>
    </xf>
    <xf numFmtId="171" fontId="6" fillId="0" borderId="0" xfId="3" applyNumberFormat="1" applyFont="1" applyFill="1" applyAlignment="1">
      <alignment vertical="center" wrapText="1"/>
    </xf>
    <xf numFmtId="49" fontId="20" fillId="0" borderId="1" xfId="17" applyNumberFormat="1" applyFont="1" applyBorder="1" applyAlignment="1">
      <alignment vertical="center" wrapText="1"/>
    </xf>
    <xf numFmtId="167" fontId="20" fillId="0" borderId="1" xfId="3" applyNumberFormat="1" applyFont="1" applyFill="1" applyBorder="1" applyAlignment="1">
      <alignment horizontal="right" vertical="center" wrapText="1"/>
    </xf>
    <xf numFmtId="0" fontId="20" fillId="0" borderId="0" xfId="17" applyFont="1" applyAlignment="1">
      <alignment horizontal="left" wrapText="1"/>
    </xf>
    <xf numFmtId="0" fontId="21" fillId="0" borderId="1" xfId="0" applyFont="1" applyBorder="1"/>
    <xf numFmtId="0" fontId="20" fillId="0" borderId="1" xfId="0" applyFont="1" applyBorder="1"/>
    <xf numFmtId="0" fontId="20" fillId="0" borderId="1" xfId="0" applyFont="1" applyBorder="1" applyAlignment="1">
      <alignment horizontal="center"/>
    </xf>
    <xf numFmtId="0" fontId="19" fillId="0" borderId="0" xfId="17" applyFont="1" applyAlignment="1">
      <alignment horizontal="left" vertical="center" wrapText="1"/>
    </xf>
    <xf numFmtId="44" fontId="7" fillId="0" borderId="5" xfId="17" applyNumberFormat="1" applyFont="1" applyBorder="1" applyAlignment="1">
      <alignment horizontal="center" vertical="center" wrapText="1"/>
    </xf>
    <xf numFmtId="44" fontId="7" fillId="0" borderId="16" xfId="17" applyNumberFormat="1" applyFont="1" applyBorder="1" applyAlignment="1">
      <alignment horizontal="center" vertical="center" wrapText="1"/>
    </xf>
    <xf numFmtId="44" fontId="7" fillId="0" borderId="2" xfId="17" applyNumberFormat="1" applyFont="1" applyBorder="1" applyAlignment="1">
      <alignment horizontal="center" vertical="center" wrapText="1"/>
    </xf>
    <xf numFmtId="44" fontId="7" fillId="0" borderId="17" xfId="17" applyNumberFormat="1" applyFont="1" applyBorder="1" applyAlignment="1">
      <alignment horizontal="center" vertical="center" wrapText="1"/>
    </xf>
    <xf numFmtId="0" fontId="0" fillId="0" borderId="0" xfId="0" applyAlignment="1">
      <alignment horizontal="center"/>
    </xf>
    <xf numFmtId="0" fontId="7" fillId="0" borderId="0" xfId="17" applyFont="1" applyAlignment="1">
      <alignment horizontal="right" vertical="center"/>
    </xf>
    <xf numFmtId="0" fontId="7" fillId="0" borderId="2" xfId="17" applyFont="1" applyBorder="1" applyAlignment="1">
      <alignment horizontal="left" vertical="center" wrapText="1"/>
    </xf>
    <xf numFmtId="0" fontId="7" fillId="0" borderId="0" xfId="17" applyFont="1" applyAlignment="1">
      <alignment horizontal="left" vertical="center" wrapText="1"/>
    </xf>
    <xf numFmtId="0" fontId="7" fillId="0" borderId="5" xfId="17" applyFont="1" applyBorder="1" applyAlignment="1">
      <alignment horizontal="left" vertical="center" wrapText="1"/>
    </xf>
    <xf numFmtId="0" fontId="7" fillId="0" borderId="4" xfId="17" applyFont="1" applyBorder="1" applyAlignment="1">
      <alignment horizontal="left" vertical="center" wrapText="1"/>
    </xf>
    <xf numFmtId="0" fontId="7" fillId="0" borderId="7" xfId="17" applyFont="1" applyBorder="1" applyAlignment="1">
      <alignment horizontal="center" vertical="top"/>
    </xf>
    <xf numFmtId="0" fontId="7" fillId="0" borderId="17" xfId="17" applyFont="1" applyBorder="1" applyAlignment="1">
      <alignment horizontal="center" vertical="top"/>
    </xf>
    <xf numFmtId="0" fontId="7" fillId="0" borderId="16" xfId="17" applyFont="1" applyBorder="1" applyAlignment="1">
      <alignment horizontal="center" vertical="top"/>
    </xf>
    <xf numFmtId="0" fontId="7" fillId="0" borderId="8" xfId="17" applyFont="1" applyBorder="1" applyAlignment="1">
      <alignment horizontal="left" vertical="center"/>
    </xf>
    <xf numFmtId="0" fontId="7" fillId="0" borderId="6" xfId="17" applyFont="1" applyBorder="1" applyAlignment="1">
      <alignment horizontal="left" vertical="center"/>
    </xf>
    <xf numFmtId="0" fontId="7" fillId="0" borderId="12" xfId="17" applyFont="1" applyBorder="1" applyAlignment="1">
      <alignment horizontal="left" vertical="center"/>
    </xf>
    <xf numFmtId="0" fontId="7" fillId="0" borderId="13" xfId="17" applyFont="1" applyBorder="1" applyAlignment="1">
      <alignment horizontal="left" vertical="center"/>
    </xf>
    <xf numFmtId="0" fontId="7" fillId="0" borderId="18" xfId="17" applyFont="1" applyBorder="1" applyAlignment="1">
      <alignment horizontal="left" vertical="center"/>
    </xf>
    <xf numFmtId="0" fontId="7" fillId="0" borderId="6" xfId="17" applyFont="1" applyBorder="1" applyAlignment="1">
      <alignment horizontal="center" vertical="top"/>
    </xf>
    <xf numFmtId="0" fontId="7" fillId="0" borderId="0" xfId="17" applyFont="1" applyAlignment="1">
      <alignment horizontal="center" vertical="top"/>
    </xf>
    <xf numFmtId="0" fontId="7" fillId="0" borderId="4" xfId="17" applyFont="1" applyBorder="1" applyAlignment="1">
      <alignment horizontal="center" vertical="top"/>
    </xf>
    <xf numFmtId="0" fontId="7" fillId="0" borderId="8" xfId="17" applyFont="1" applyBorder="1" applyAlignment="1">
      <alignment horizontal="left" vertical="center" wrapText="1"/>
    </xf>
    <xf numFmtId="0" fontId="7" fillId="0" borderId="6" xfId="17" applyFont="1" applyBorder="1" applyAlignment="1">
      <alignment horizontal="left" vertical="center" wrapText="1"/>
    </xf>
    <xf numFmtId="0" fontId="7" fillId="0" borderId="7" xfId="17" applyFont="1" applyBorder="1" applyAlignment="1">
      <alignment horizontal="center" vertical="center" wrapText="1"/>
    </xf>
    <xf numFmtId="0" fontId="7" fillId="0" borderId="17" xfId="17" applyFont="1" applyBorder="1" applyAlignment="1">
      <alignment horizontal="center" vertical="center" wrapText="1"/>
    </xf>
    <xf numFmtId="0" fontId="7" fillId="0" borderId="16" xfId="17" applyFont="1" applyBorder="1" applyAlignment="1">
      <alignment horizontal="center" vertical="center" wrapText="1"/>
    </xf>
    <xf numFmtId="0" fontId="6" fillId="0" borderId="2" xfId="17" applyBorder="1" applyAlignment="1">
      <alignment horizontal="left" vertical="center" wrapText="1"/>
    </xf>
    <xf numFmtId="0" fontId="6" fillId="0" borderId="0" xfId="17" applyAlignment="1">
      <alignment horizontal="left" vertical="center" wrapText="1"/>
    </xf>
    <xf numFmtId="0" fontId="6" fillId="0" borderId="17" xfId="17" applyBorder="1" applyAlignment="1">
      <alignment horizontal="left" vertical="center" wrapText="1"/>
    </xf>
    <xf numFmtId="49" fontId="7" fillId="0" borderId="12" xfId="17" applyNumberFormat="1" applyFont="1" applyBorder="1" applyAlignment="1">
      <alignment horizontal="center" vertical="center"/>
    </xf>
    <xf numFmtId="49" fontId="7" fillId="0" borderId="13" xfId="17" applyNumberFormat="1" applyFont="1" applyBorder="1" applyAlignment="1">
      <alignment horizontal="center" vertical="center"/>
    </xf>
    <xf numFmtId="49" fontId="7" fillId="0" borderId="18" xfId="17" applyNumberFormat="1" applyFont="1" applyBorder="1" applyAlignment="1">
      <alignment horizontal="center" vertical="center"/>
    </xf>
    <xf numFmtId="0" fontId="7" fillId="0" borderId="12" xfId="17" applyFont="1" applyBorder="1" applyAlignment="1">
      <alignment horizontal="center" vertical="center" wrapText="1"/>
    </xf>
    <xf numFmtId="0" fontId="7" fillId="0" borderId="13" xfId="17" applyFont="1" applyBorder="1" applyAlignment="1">
      <alignment horizontal="center" vertical="center" wrapText="1"/>
    </xf>
    <xf numFmtId="0" fontId="7" fillId="0" borderId="18" xfId="17" applyFont="1" applyBorder="1" applyAlignment="1">
      <alignment horizontal="center" vertical="center" wrapText="1"/>
    </xf>
    <xf numFmtId="0" fontId="7" fillId="0" borderId="6" xfId="17" applyFont="1" applyBorder="1" applyAlignment="1">
      <alignment horizontal="center" vertical="center" wrapText="1"/>
    </xf>
    <xf numFmtId="0" fontId="6" fillId="0" borderId="0" xfId="17" applyAlignment="1">
      <alignment horizontal="center" vertical="center" wrapText="1"/>
    </xf>
    <xf numFmtId="44" fontId="7" fillId="0" borderId="2" xfId="1" applyNumberFormat="1" applyFont="1" applyBorder="1" applyAlignment="1">
      <alignment horizontal="center" vertical="center" wrapText="1"/>
    </xf>
    <xf numFmtId="44" fontId="7" fillId="0" borderId="17" xfId="1" applyNumberFormat="1" applyFont="1" applyBorder="1" applyAlignment="1">
      <alignment horizontal="center" vertical="center" wrapText="1"/>
    </xf>
    <xf numFmtId="167" fontId="7" fillId="0" borderId="5" xfId="1" applyNumberFormat="1" applyFont="1" applyBorder="1" applyAlignment="1">
      <alignment horizontal="right" vertical="center" wrapText="1"/>
    </xf>
    <xf numFmtId="167" fontId="7" fillId="0" borderId="16" xfId="1" applyNumberFormat="1" applyFont="1" applyBorder="1" applyAlignment="1">
      <alignment horizontal="right" vertical="center" wrapText="1"/>
    </xf>
    <xf numFmtId="174" fontId="6" fillId="0" borderId="0" xfId="17" applyNumberFormat="1" applyAlignment="1">
      <alignment horizontal="center" vertical="center" wrapText="1"/>
    </xf>
    <xf numFmtId="167" fontId="7" fillId="0" borderId="12" xfId="1" applyNumberFormat="1" applyFont="1" applyFill="1" applyBorder="1" applyAlignment="1">
      <alignment horizontal="right" vertical="center" wrapText="1"/>
    </xf>
    <xf numFmtId="167" fontId="7" fillId="0" borderId="18" xfId="1" applyNumberFormat="1" applyFont="1" applyFill="1" applyBorder="1" applyAlignment="1">
      <alignment horizontal="right" vertical="center" wrapText="1"/>
    </xf>
    <xf numFmtId="44" fontId="7" fillId="0" borderId="8" xfId="1" applyNumberFormat="1" applyFont="1" applyFill="1" applyBorder="1" applyAlignment="1">
      <alignment horizontal="center" vertical="center" wrapText="1"/>
    </xf>
    <xf numFmtId="44" fontId="7" fillId="0" borderId="7" xfId="1" applyNumberFormat="1" applyFont="1" applyFill="1" applyBorder="1" applyAlignment="1">
      <alignment horizontal="center" vertical="center" wrapText="1"/>
    </xf>
    <xf numFmtId="0" fontId="6" fillId="0" borderId="5" xfId="17" applyBorder="1" applyAlignment="1">
      <alignment horizontal="left" vertical="center" wrapText="1"/>
    </xf>
    <xf numFmtId="0" fontId="6" fillId="0" borderId="4" xfId="17" applyBorder="1" applyAlignment="1">
      <alignment horizontal="left" vertical="center" wrapText="1"/>
    </xf>
    <xf numFmtId="0" fontId="6" fillId="0" borderId="16" xfId="17" applyBorder="1" applyAlignment="1">
      <alignment horizontal="left" vertical="center" wrapText="1"/>
    </xf>
    <xf numFmtId="0" fontId="6" fillId="0" borderId="8" xfId="17" applyBorder="1" applyAlignment="1">
      <alignment horizontal="left" vertical="center" wrapText="1"/>
    </xf>
    <xf numFmtId="0" fontId="6" fillId="0" borderId="6" xfId="17" applyBorder="1" applyAlignment="1">
      <alignment horizontal="left" vertical="center" wrapText="1"/>
    </xf>
    <xf numFmtId="0" fontId="6" fillId="0" borderId="7" xfId="17" applyBorder="1" applyAlignment="1">
      <alignment horizontal="left" vertical="center" wrapText="1"/>
    </xf>
    <xf numFmtId="0" fontId="21" fillId="0" borderId="0" xfId="17" applyFont="1" applyAlignment="1">
      <alignment horizontal="right" vertical="center"/>
    </xf>
    <xf numFmtId="174" fontId="20" fillId="0" borderId="0" xfId="17" applyNumberFormat="1" applyFont="1" applyAlignment="1">
      <alignment horizontal="center" vertical="center" wrapText="1"/>
    </xf>
    <xf numFmtId="44" fontId="7" fillId="0" borderId="2" xfId="1" applyNumberFormat="1" applyFont="1" applyFill="1" applyBorder="1" applyAlignment="1">
      <alignment horizontal="center" vertical="center" wrapText="1"/>
    </xf>
    <xf numFmtId="44" fontId="7" fillId="0" borderId="17" xfId="1" applyNumberFormat="1" applyFont="1" applyFill="1" applyBorder="1" applyAlignment="1">
      <alignment horizontal="center" vertical="center" wrapText="1"/>
    </xf>
    <xf numFmtId="44" fontId="7" fillId="0" borderId="5" xfId="1" applyNumberFormat="1" applyFont="1" applyFill="1" applyBorder="1" applyAlignment="1">
      <alignment horizontal="center" vertical="center" wrapText="1"/>
    </xf>
    <xf numFmtId="44" fontId="7" fillId="0" borderId="16" xfId="1" applyNumberFormat="1" applyFont="1" applyFill="1" applyBorder="1" applyAlignment="1">
      <alignment horizontal="center" vertical="center" wrapText="1"/>
    </xf>
    <xf numFmtId="167" fontId="7" fillId="0" borderId="5" xfId="1" applyNumberFormat="1" applyFont="1" applyFill="1" applyBorder="1" applyAlignment="1">
      <alignment horizontal="right" vertical="center" wrapText="1"/>
    </xf>
    <xf numFmtId="167" fontId="7" fillId="0" borderId="16" xfId="1" applyNumberFormat="1" applyFont="1" applyFill="1" applyBorder="1" applyAlignment="1">
      <alignment horizontal="right" vertical="center" wrapText="1"/>
    </xf>
    <xf numFmtId="174" fontId="25" fillId="0" borderId="0" xfId="17" applyNumberFormat="1" applyFont="1" applyAlignment="1">
      <alignment horizontal="center" vertical="center" wrapText="1"/>
    </xf>
    <xf numFmtId="0" fontId="6" fillId="0" borderId="5" xfId="17" applyBorder="1" applyAlignment="1">
      <alignment horizontal="center" vertical="center" wrapText="1"/>
    </xf>
    <xf numFmtId="0" fontId="6" fillId="0" borderId="4" xfId="17" applyBorder="1" applyAlignment="1">
      <alignment horizontal="center" vertical="center" wrapText="1"/>
    </xf>
    <xf numFmtId="0" fontId="6" fillId="0" borderId="16" xfId="17" applyBorder="1" applyAlignment="1">
      <alignment horizontal="center" vertical="center" wrapText="1"/>
    </xf>
    <xf numFmtId="0" fontId="27" fillId="0" borderId="0" xfId="17" applyFont="1" applyAlignment="1">
      <alignment horizontal="center" vertical="center" wrapText="1"/>
    </xf>
    <xf numFmtId="0" fontId="19" fillId="0" borderId="0" xfId="17" applyFont="1" applyAlignment="1">
      <alignment horizontal="left" vertical="center" wrapText="1"/>
    </xf>
    <xf numFmtId="167" fontId="6" fillId="0" borderId="12" xfId="1" applyNumberFormat="1" applyFont="1" applyFill="1" applyBorder="1" applyAlignment="1">
      <alignment horizontal="right" vertical="center" wrapText="1"/>
    </xf>
    <xf numFmtId="167" fontId="6" fillId="0" borderId="18" xfId="1" applyNumberFormat="1" applyFont="1" applyFill="1" applyBorder="1" applyAlignment="1">
      <alignment horizontal="right" vertical="center" wrapText="1"/>
    </xf>
    <xf numFmtId="0" fontId="6" fillId="0" borderId="12" xfId="17" applyBorder="1" applyAlignment="1">
      <alignment horizontal="left" vertical="center"/>
    </xf>
    <xf numFmtId="0" fontId="6" fillId="0" borderId="13" xfId="17" applyBorder="1" applyAlignment="1">
      <alignment horizontal="left" vertical="center"/>
    </xf>
    <xf numFmtId="0" fontId="7" fillId="0" borderId="0" xfId="17" applyFont="1" applyAlignment="1">
      <alignment horizontal="center" vertical="center"/>
    </xf>
    <xf numFmtId="44" fontId="7" fillId="0" borderId="8" xfId="17" applyNumberFormat="1" applyFont="1" applyBorder="1" applyAlignment="1">
      <alignment horizontal="center" vertical="center" wrapText="1"/>
    </xf>
    <xf numFmtId="44" fontId="7" fillId="0" borderId="7" xfId="17" applyNumberFormat="1" applyFont="1" applyBorder="1" applyAlignment="1">
      <alignment horizontal="center" vertical="center" wrapText="1"/>
    </xf>
    <xf numFmtId="0" fontId="6" fillId="0" borderId="0" xfId="17" applyBorder="1" applyAlignment="1">
      <alignment vertical="center"/>
    </xf>
    <xf numFmtId="0" fontId="24" fillId="0" borderId="0" xfId="17" applyFont="1" applyBorder="1" applyAlignment="1">
      <alignment horizontal="center" vertical="center"/>
    </xf>
    <xf numFmtId="0" fontId="7" fillId="0" borderId="0" xfId="17" applyFont="1" applyBorder="1" applyAlignment="1">
      <alignment horizontal="center" vertical="center"/>
    </xf>
    <xf numFmtId="0" fontId="7" fillId="0" borderId="0" xfId="17" applyFont="1" applyBorder="1" applyAlignment="1">
      <alignment horizontal="center" vertical="center" wrapText="1"/>
    </xf>
    <xf numFmtId="174" fontId="7" fillId="0" borderId="0" xfId="17" applyNumberFormat="1" applyFont="1" applyBorder="1" applyAlignment="1">
      <alignment horizontal="center" vertical="center"/>
    </xf>
    <xf numFmtId="0" fontId="6" fillId="0" borderId="0" xfId="17" applyBorder="1" applyAlignment="1">
      <alignment horizontal="center" vertical="center"/>
    </xf>
    <xf numFmtId="174" fontId="6" fillId="0" borderId="0" xfId="17" applyNumberFormat="1" applyBorder="1" applyAlignment="1">
      <alignment horizontal="center" vertical="center"/>
    </xf>
    <xf numFmtId="0" fontId="6" fillId="0" borderId="0" xfId="17" applyBorder="1" applyAlignment="1">
      <alignment horizontal="center"/>
    </xf>
    <xf numFmtId="0" fontId="6" fillId="0" borderId="0" xfId="17" applyBorder="1"/>
    <xf numFmtId="174" fontId="6" fillId="0" borderId="0" xfId="17" applyNumberFormat="1" applyBorder="1" applyAlignment="1">
      <alignment horizontal="center"/>
    </xf>
    <xf numFmtId="49" fontId="7" fillId="0" borderId="0" xfId="17" applyNumberFormat="1" applyFont="1" applyBorder="1"/>
    <xf numFmtId="0" fontId="7" fillId="0" borderId="0" xfId="17" applyFont="1" applyBorder="1" applyAlignment="1">
      <alignment horizontal="left"/>
    </xf>
    <xf numFmtId="0" fontId="7" fillId="0" borderId="0" xfId="17" applyFont="1" applyBorder="1" applyAlignment="1">
      <alignment vertical="center"/>
    </xf>
    <xf numFmtId="0" fontId="6" fillId="0" borderId="0" xfId="17" applyBorder="1" applyAlignment="1">
      <alignment horizontal="center" vertical="center" wrapText="1"/>
    </xf>
    <xf numFmtId="174" fontId="6" fillId="0" borderId="0" xfId="4" applyNumberFormat="1" applyFont="1" applyFill="1" applyBorder="1" applyAlignment="1">
      <alignment horizontal="center" vertical="center"/>
    </xf>
    <xf numFmtId="0" fontId="6" fillId="0" borderId="0" xfId="17" applyBorder="1" applyAlignment="1">
      <alignment horizontal="center" wrapText="1"/>
    </xf>
    <xf numFmtId="0" fontId="7" fillId="0" borderId="0" xfId="17" applyFont="1" applyBorder="1" applyAlignment="1">
      <alignment horizontal="right" vertical="center"/>
    </xf>
    <xf numFmtId="49" fontId="7" fillId="0" borderId="0" xfId="17" applyNumberFormat="1" applyFont="1" applyBorder="1" applyAlignment="1">
      <alignment horizontal="left" vertical="center" wrapText="1"/>
    </xf>
    <xf numFmtId="0" fontId="6" fillId="0" borderId="0" xfId="17" applyBorder="1" applyAlignment="1">
      <alignment horizontal="right"/>
    </xf>
    <xf numFmtId="0" fontId="6" fillId="0" borderId="0" xfId="17" applyBorder="1" applyAlignment="1">
      <alignment horizontal="right" vertical="center"/>
    </xf>
    <xf numFmtId="49" fontId="6" fillId="0" borderId="0" xfId="17" applyNumberFormat="1" applyBorder="1" applyAlignment="1">
      <alignment horizontal="left" vertical="center"/>
    </xf>
    <xf numFmtId="0" fontId="6" fillId="0" borderId="0" xfId="17" applyBorder="1" applyAlignment="1">
      <alignment horizontal="left" vertical="center"/>
    </xf>
    <xf numFmtId="49" fontId="21" fillId="0" borderId="0" xfId="17" applyNumberFormat="1" applyFont="1" applyBorder="1" applyAlignment="1">
      <alignment horizontal="right" vertical="top" wrapText="1"/>
    </xf>
    <xf numFmtId="0" fontId="21" fillId="0" borderId="0" xfId="17" applyFont="1" applyBorder="1" applyAlignment="1">
      <alignment horizontal="left" wrapText="1"/>
    </xf>
    <xf numFmtId="0" fontId="20" fillId="0" borderId="0" xfId="17" applyFont="1" applyBorder="1" applyAlignment="1">
      <alignment horizontal="center" wrapText="1"/>
    </xf>
    <xf numFmtId="167" fontId="20" fillId="0" borderId="0" xfId="3" applyNumberFormat="1" applyFont="1" applyFill="1" applyBorder="1" applyAlignment="1">
      <alignment horizontal="right" wrapText="1"/>
    </xf>
    <xf numFmtId="49" fontId="20" fillId="0" borderId="0" xfId="17" applyNumberFormat="1" applyFont="1" applyBorder="1" applyAlignment="1">
      <alignment horizontal="right" vertical="top" wrapText="1"/>
    </xf>
    <xf numFmtId="0" fontId="20" fillId="0" borderId="0" xfId="17" applyFont="1" applyBorder="1" applyAlignment="1">
      <alignment horizontal="left" wrapText="1"/>
    </xf>
    <xf numFmtId="0" fontId="21" fillId="0" borderId="0" xfId="0" applyFont="1" applyBorder="1" applyAlignment="1">
      <alignment wrapText="1"/>
    </xf>
    <xf numFmtId="0" fontId="20" fillId="0" borderId="0" xfId="17" applyFont="1" applyBorder="1" applyAlignment="1">
      <alignment horizontal="left" vertical="top" wrapText="1"/>
    </xf>
    <xf numFmtId="3" fontId="20" fillId="0" borderId="0" xfId="1" applyNumberFormat="1" applyFont="1" applyFill="1" applyBorder="1" applyAlignment="1">
      <alignment horizontal="center" wrapText="1"/>
    </xf>
    <xf numFmtId="0" fontId="20" fillId="0" borderId="0" xfId="17" applyFont="1" applyBorder="1" applyAlignment="1">
      <alignment horizontal="center"/>
    </xf>
    <xf numFmtId="0" fontId="20" fillId="0" borderId="0" xfId="17" applyFont="1" applyBorder="1"/>
    <xf numFmtId="4" fontId="20" fillId="0" borderId="0" xfId="1" applyNumberFormat="1" applyFont="1" applyFill="1" applyBorder="1" applyAlignment="1">
      <alignment horizontal="center" wrapText="1"/>
    </xf>
    <xf numFmtId="167" fontId="20" fillId="0" borderId="0" xfId="17" applyNumberFormat="1" applyFont="1" applyBorder="1" applyAlignment="1">
      <alignment horizontal="center" wrapText="1"/>
    </xf>
    <xf numFmtId="0" fontId="20" fillId="0" borderId="0" xfId="17" applyFont="1" applyBorder="1" applyAlignment="1">
      <alignment horizontal="center" vertical="center" wrapText="1"/>
    </xf>
    <xf numFmtId="167" fontId="20" fillId="0" borderId="0" xfId="3" applyNumberFormat="1" applyFont="1" applyFill="1" applyBorder="1" applyAlignment="1">
      <alignment horizontal="center" vertical="center" wrapText="1"/>
    </xf>
    <xf numFmtId="174" fontId="6" fillId="0" borderId="0" xfId="1" applyNumberFormat="1" applyBorder="1" applyAlignment="1">
      <alignment horizontal="center" vertical="center"/>
    </xf>
    <xf numFmtId="0" fontId="28" fillId="0" borderId="0" xfId="17" applyFont="1" applyBorder="1" applyAlignment="1">
      <alignment horizontal="left" vertical="center"/>
    </xf>
    <xf numFmtId="0" fontId="28" fillId="0" borderId="0" xfId="17" applyFont="1" applyBorder="1" applyAlignment="1">
      <alignment horizontal="left" vertical="center" wrapText="1"/>
    </xf>
    <xf numFmtId="174" fontId="7" fillId="4" borderId="0" xfId="1" applyNumberFormat="1" applyFont="1" applyFill="1" applyBorder="1" applyAlignment="1">
      <alignment horizontal="center" vertical="center"/>
    </xf>
    <xf numFmtId="0" fontId="7" fillId="4" borderId="0" xfId="17" applyFont="1" applyFill="1" applyBorder="1" applyAlignment="1">
      <alignment horizontal="center" vertical="center"/>
    </xf>
    <xf numFmtId="0" fontId="7" fillId="3" borderId="0" xfId="17" applyFont="1" applyFill="1" applyBorder="1" applyAlignment="1">
      <alignment horizontal="center" vertical="center"/>
    </xf>
    <xf numFmtId="0" fontId="6" fillId="3" borderId="0" xfId="17" applyFill="1" applyBorder="1" applyAlignment="1">
      <alignment horizontal="center" vertical="center"/>
    </xf>
    <xf numFmtId="174" fontId="6" fillId="3" borderId="0" xfId="17" applyNumberFormat="1" applyFill="1" applyBorder="1" applyAlignment="1">
      <alignment horizontal="center" vertical="center"/>
    </xf>
    <xf numFmtId="0" fontId="25" fillId="0" borderId="0" xfId="17" applyFont="1" applyBorder="1" applyAlignment="1">
      <alignment vertical="center"/>
    </xf>
    <xf numFmtId="0" fontId="25" fillId="0" borderId="0" xfId="17" applyFont="1" applyBorder="1" applyAlignment="1">
      <alignment horizontal="center" vertical="center"/>
    </xf>
    <xf numFmtId="174" fontId="25" fillId="0" borderId="0" xfId="17" applyNumberFormat="1" applyFont="1" applyBorder="1" applyAlignment="1">
      <alignment horizontal="center" vertical="center"/>
    </xf>
    <xf numFmtId="0" fontId="25" fillId="0" borderId="0" xfId="17" applyFont="1" applyBorder="1"/>
    <xf numFmtId="0" fontId="25" fillId="0" borderId="0" xfId="17" applyFont="1" applyBorder="1" applyAlignment="1">
      <alignment horizontal="center"/>
    </xf>
    <xf numFmtId="174" fontId="25" fillId="0" borderId="0" xfId="17" applyNumberFormat="1" applyFont="1" applyBorder="1" applyAlignment="1">
      <alignment horizontal="center"/>
    </xf>
    <xf numFmtId="174" fontId="20" fillId="0" borderId="0" xfId="17" applyNumberFormat="1" applyFont="1" applyBorder="1" applyAlignment="1">
      <alignment horizontal="center" vertical="center"/>
    </xf>
    <xf numFmtId="0" fontId="21" fillId="0" borderId="0" xfId="17" applyFont="1" applyAlignment="1">
      <alignment vertical="top"/>
    </xf>
    <xf numFmtId="0" fontId="21" fillId="0" borderId="4" xfId="17" applyFont="1" applyBorder="1" applyAlignment="1">
      <alignment vertical="top"/>
    </xf>
    <xf numFmtId="0" fontId="21" fillId="0" borderId="2" xfId="17" applyFont="1" applyBorder="1" applyAlignment="1">
      <alignment vertical="center" wrapText="1"/>
    </xf>
    <xf numFmtId="0" fontId="21" fillId="0" borderId="0" xfId="17" applyFont="1" applyAlignment="1">
      <alignment vertical="center" wrapText="1"/>
    </xf>
    <xf numFmtId="0" fontId="21" fillId="0" borderId="5" xfId="17" applyFont="1" applyBorder="1" applyAlignment="1">
      <alignment vertical="center" wrapText="1"/>
    </xf>
    <xf numFmtId="0" fontId="21" fillId="0" borderId="4" xfId="17" applyFont="1" applyBorder="1" applyAlignment="1">
      <alignment vertical="center" wrapText="1"/>
    </xf>
    <xf numFmtId="0" fontId="21" fillId="0" borderId="7" xfId="17" applyFont="1" applyBorder="1" applyAlignment="1">
      <alignment vertical="top"/>
    </xf>
    <xf numFmtId="0" fontId="21" fillId="0" borderId="17" xfId="17" applyFont="1" applyBorder="1" applyAlignment="1">
      <alignment vertical="top"/>
    </xf>
    <xf numFmtId="0" fontId="21" fillId="0" borderId="16" xfId="17" applyFont="1" applyBorder="1" applyAlignment="1">
      <alignment vertical="top"/>
    </xf>
    <xf numFmtId="0" fontId="21" fillId="0" borderId="8" xfId="17" applyFont="1" applyBorder="1" applyAlignment="1">
      <alignment vertical="center"/>
    </xf>
    <xf numFmtId="0" fontId="21" fillId="0" borderId="6" xfId="17" applyFont="1" applyBorder="1" applyAlignment="1">
      <alignment vertical="center"/>
    </xf>
    <xf numFmtId="0" fontId="21" fillId="0" borderId="0" xfId="17" applyFont="1" applyAlignment="1" applyProtection="1">
      <alignment vertical="top"/>
      <protection locked="0"/>
    </xf>
    <xf numFmtId="0" fontId="21" fillId="0" borderId="4" xfId="17" applyFont="1" applyBorder="1" applyAlignment="1" applyProtection="1">
      <alignment vertical="top"/>
      <protection locked="0"/>
    </xf>
    <xf numFmtId="0" fontId="21" fillId="0" borderId="6" xfId="17" applyFont="1" applyBorder="1" applyAlignment="1" applyProtection="1">
      <alignment vertical="center"/>
      <protection locked="0"/>
    </xf>
    <xf numFmtId="0" fontId="21" fillId="0" borderId="0" xfId="17" applyFont="1" applyAlignment="1" applyProtection="1">
      <alignment vertical="center" wrapText="1"/>
      <protection locked="0"/>
    </xf>
    <xf numFmtId="0" fontId="21" fillId="0" borderId="4" xfId="17" applyFont="1" applyBorder="1" applyAlignment="1" applyProtection="1">
      <alignment vertical="center" wrapText="1"/>
      <protection locked="0"/>
    </xf>
    <xf numFmtId="0" fontId="21" fillId="0" borderId="11" xfId="17" applyFont="1" applyBorder="1" applyAlignment="1" applyProtection="1">
      <alignment horizontal="center" vertical="center" wrapText="1"/>
      <protection locked="0"/>
    </xf>
    <xf numFmtId="0" fontId="20" fillId="0" borderId="1" xfId="17" applyFont="1" applyBorder="1" applyAlignment="1" applyProtection="1">
      <alignment horizontal="right" wrapText="1"/>
      <protection locked="0"/>
    </xf>
    <xf numFmtId="0" fontId="20" fillId="0" borderId="1" xfId="17" applyFont="1" applyBorder="1" applyAlignment="1" applyProtection="1">
      <alignment horizontal="right"/>
      <protection locked="0"/>
    </xf>
    <xf numFmtId="166" fontId="20" fillId="0" borderId="1" xfId="1" applyFont="1" applyBorder="1" applyAlignment="1" applyProtection="1">
      <alignment horizontal="right" wrapText="1"/>
      <protection locked="0"/>
    </xf>
    <xf numFmtId="166" fontId="20" fillId="0" borderId="1" xfId="1" applyFont="1" applyFill="1" applyBorder="1" applyAlignment="1" applyProtection="1">
      <alignment horizontal="right" wrapText="1"/>
      <protection locked="0"/>
    </xf>
    <xf numFmtId="0" fontId="21" fillId="0" borderId="0" xfId="17" applyFont="1" applyAlignment="1" applyProtection="1">
      <alignment vertical="top"/>
    </xf>
    <xf numFmtId="0" fontId="21" fillId="0" borderId="4" xfId="17" applyFont="1" applyBorder="1" applyAlignment="1" applyProtection="1">
      <alignment vertical="top"/>
    </xf>
    <xf numFmtId="0" fontId="21" fillId="0" borderId="6" xfId="17" applyFont="1" applyBorder="1" applyAlignment="1" applyProtection="1">
      <alignment vertical="center"/>
    </xf>
    <xf numFmtId="0" fontId="21" fillId="0" borderId="0" xfId="17" applyFont="1" applyAlignment="1" applyProtection="1">
      <alignment vertical="center" wrapText="1"/>
    </xf>
    <xf numFmtId="0" fontId="21" fillId="0" borderId="4" xfId="17" applyFont="1" applyBorder="1" applyAlignment="1" applyProtection="1">
      <alignment vertical="center" wrapText="1"/>
    </xf>
    <xf numFmtId="0" fontId="21" fillId="0" borderId="11" xfId="17" applyFont="1" applyBorder="1" applyAlignment="1" applyProtection="1">
      <alignment horizontal="center" vertical="center" wrapText="1"/>
    </xf>
    <xf numFmtId="0" fontId="20" fillId="0" borderId="1" xfId="17" applyFont="1" applyBorder="1" applyAlignment="1" applyProtection="1">
      <alignment horizontal="right" wrapText="1"/>
    </xf>
    <xf numFmtId="3" fontId="20" fillId="0" borderId="1" xfId="1" applyNumberFormat="1" applyFont="1" applyFill="1" applyBorder="1" applyAlignment="1" applyProtection="1">
      <alignment horizontal="right" wrapText="1"/>
    </xf>
    <xf numFmtId="3" fontId="20" fillId="0" borderId="1" xfId="1" applyNumberFormat="1" applyFont="1" applyBorder="1" applyAlignment="1" applyProtection="1">
      <alignment horizontal="right" wrapText="1"/>
    </xf>
    <xf numFmtId="0" fontId="20" fillId="0" borderId="1" xfId="17" applyFont="1" applyBorder="1" applyAlignment="1" applyProtection="1">
      <alignment horizontal="right"/>
    </xf>
    <xf numFmtId="166" fontId="20" fillId="0" borderId="1" xfId="1" applyFont="1" applyBorder="1" applyAlignment="1" applyProtection="1">
      <alignment horizontal="right" wrapText="1"/>
    </xf>
    <xf numFmtId="49" fontId="21" fillId="0" borderId="13" xfId="17" applyNumberFormat="1" applyFont="1" applyBorder="1" applyAlignment="1" applyProtection="1">
      <alignment horizontal="center"/>
    </xf>
    <xf numFmtId="49" fontId="21" fillId="0" borderId="13" xfId="17" applyNumberFormat="1" applyFont="1" applyBorder="1" applyAlignment="1" applyProtection="1">
      <alignment horizontal="center" vertical="center"/>
    </xf>
    <xf numFmtId="0" fontId="20" fillId="0" borderId="1" xfId="17" applyFont="1" applyBorder="1" applyAlignment="1" applyProtection="1">
      <alignment horizontal="center" vertical="center" wrapText="1"/>
    </xf>
    <xf numFmtId="0" fontId="20" fillId="0" borderId="1" xfId="17" applyFont="1" applyBorder="1" applyAlignment="1" applyProtection="1">
      <alignment horizontal="center" wrapText="1"/>
    </xf>
    <xf numFmtId="166" fontId="20" fillId="0" borderId="1" xfId="1" applyFont="1" applyFill="1" applyBorder="1" applyAlignment="1" applyProtection="1">
      <alignment horizontal="right" wrapText="1"/>
    </xf>
    <xf numFmtId="167" fontId="20" fillId="0" borderId="1" xfId="17" applyNumberFormat="1" applyFont="1" applyBorder="1" applyAlignment="1" applyProtection="1">
      <alignment horizontal="right" wrapText="1"/>
    </xf>
    <xf numFmtId="0" fontId="20" fillId="0" borderId="0" xfId="17" applyFont="1" applyAlignment="1" applyProtection="1">
      <alignment horizontal="center" vertical="center"/>
    </xf>
    <xf numFmtId="168" fontId="20" fillId="0" borderId="1" xfId="7" applyNumberFormat="1" applyFont="1" applyBorder="1" applyAlignment="1" applyProtection="1">
      <alignment horizontal="right" wrapText="1"/>
      <protection locked="0"/>
    </xf>
    <xf numFmtId="168" fontId="20" fillId="0" borderId="1" xfId="17" applyNumberFormat="1" applyFont="1" applyBorder="1" applyAlignment="1" applyProtection="1">
      <alignment horizontal="right" wrapText="1"/>
      <protection locked="0"/>
    </xf>
    <xf numFmtId="10" fontId="20" fillId="0" borderId="1" xfId="1" applyNumberFormat="1" applyFont="1" applyBorder="1" applyAlignment="1" applyProtection="1">
      <alignment horizontal="right" wrapText="1"/>
      <protection locked="0"/>
    </xf>
    <xf numFmtId="49" fontId="21" fillId="0" borderId="13" xfId="17" applyNumberFormat="1" applyFont="1" applyBorder="1" applyProtection="1">
      <protection locked="0"/>
    </xf>
    <xf numFmtId="49" fontId="21" fillId="0" borderId="13" xfId="17" applyNumberFormat="1" applyFont="1" applyBorder="1" applyAlignment="1" applyProtection="1">
      <alignment vertical="center"/>
      <protection locked="0"/>
    </xf>
    <xf numFmtId="166" fontId="20" fillId="0" borderId="1" xfId="1" applyFont="1" applyFill="1" applyBorder="1" applyAlignment="1" applyProtection="1">
      <alignment vertical="center" wrapText="1"/>
      <protection locked="0"/>
    </xf>
    <xf numFmtId="166" fontId="20" fillId="0" borderId="1" xfId="1" applyFont="1" applyFill="1" applyBorder="1" applyAlignment="1" applyProtection="1">
      <alignment wrapText="1"/>
      <protection locked="0"/>
    </xf>
    <xf numFmtId="10" fontId="20" fillId="0" borderId="1" xfId="1" applyNumberFormat="1" applyFont="1" applyFill="1" applyBorder="1" applyAlignment="1" applyProtection="1">
      <alignment horizontal="right" wrapText="1"/>
      <protection locked="0"/>
    </xf>
    <xf numFmtId="0" fontId="20" fillId="0" borderId="0" xfId="17" applyFont="1" applyAlignment="1" applyProtection="1">
      <alignment vertical="center"/>
      <protection locked="0"/>
    </xf>
    <xf numFmtId="0" fontId="7" fillId="0" borderId="0" xfId="17" applyFont="1" applyAlignment="1">
      <alignment vertical="center" wrapText="1"/>
    </xf>
    <xf numFmtId="0" fontId="7" fillId="0" borderId="5" xfId="17" applyFont="1" applyBorder="1" applyAlignment="1">
      <alignment vertical="center" wrapText="1"/>
    </xf>
    <xf numFmtId="0" fontId="7" fillId="0" borderId="4" xfId="17" applyFont="1" applyBorder="1" applyAlignment="1">
      <alignment vertical="center" wrapText="1"/>
    </xf>
    <xf numFmtId="0" fontId="7" fillId="0" borderId="7" xfId="17" applyFont="1" applyBorder="1" applyAlignment="1">
      <alignment vertical="top"/>
    </xf>
    <xf numFmtId="0" fontId="7" fillId="0" borderId="17" xfId="17" applyFont="1" applyBorder="1" applyAlignment="1">
      <alignment vertical="top"/>
    </xf>
    <xf numFmtId="0" fontId="7" fillId="0" borderId="16" xfId="17" applyFont="1" applyBorder="1" applyAlignment="1">
      <alignment vertical="top"/>
    </xf>
    <xf numFmtId="0" fontId="7" fillId="0" borderId="8" xfId="17" applyFont="1" applyBorder="1" applyAlignment="1">
      <alignment vertical="center"/>
    </xf>
    <xf numFmtId="0" fontId="7" fillId="0" borderId="6" xfId="17" applyFont="1" applyBorder="1" applyAlignment="1">
      <alignment vertical="center"/>
    </xf>
    <xf numFmtId="0" fontId="7" fillId="0" borderId="0" xfId="17" applyFont="1" applyAlignment="1" applyProtection="1">
      <alignment vertical="center"/>
      <protection locked="0"/>
    </xf>
    <xf numFmtId="0" fontId="6" fillId="0" borderId="0" xfId="17" applyAlignment="1" applyProtection="1">
      <alignment vertical="center"/>
      <protection locked="0"/>
    </xf>
    <xf numFmtId="0" fontId="6" fillId="0" borderId="4" xfId="17" applyBorder="1" applyAlignment="1" applyProtection="1">
      <alignment vertical="center"/>
      <protection locked="0"/>
    </xf>
    <xf numFmtId="0" fontId="7" fillId="0" borderId="6" xfId="17" applyFont="1" applyBorder="1" applyAlignment="1" applyProtection="1">
      <alignment vertical="center"/>
      <protection locked="0"/>
    </xf>
    <xf numFmtId="0" fontId="7" fillId="0" borderId="0" xfId="17" applyFont="1" applyAlignment="1" applyProtection="1">
      <alignment vertical="center" wrapText="1"/>
      <protection locked="0"/>
    </xf>
    <xf numFmtId="0" fontId="7" fillId="0" borderId="4" xfId="17" applyFont="1" applyBorder="1" applyAlignment="1" applyProtection="1">
      <alignment vertical="center" wrapText="1"/>
      <protection locked="0"/>
    </xf>
    <xf numFmtId="0" fontId="7" fillId="0" borderId="11" xfId="17" applyFont="1" applyBorder="1" applyAlignment="1" applyProtection="1">
      <alignment horizontal="center" vertical="center" wrapText="1"/>
      <protection locked="0"/>
    </xf>
    <xf numFmtId="0" fontId="6" fillId="0" borderId="1" xfId="17" applyBorder="1" applyAlignment="1" applyProtection="1">
      <alignment wrapText="1"/>
      <protection locked="0"/>
    </xf>
    <xf numFmtId="0" fontId="6" fillId="0" borderId="1" xfId="17" applyBorder="1" applyAlignment="1" applyProtection="1">
      <alignment horizontal="right" wrapText="1"/>
      <protection locked="0"/>
    </xf>
    <xf numFmtId="4" fontId="20" fillId="0" borderId="1" xfId="7" applyNumberFormat="1" applyFont="1" applyFill="1" applyBorder="1" applyAlignment="1" applyProtection="1">
      <alignment horizontal="right" wrapText="1"/>
      <protection locked="0"/>
    </xf>
    <xf numFmtId="49" fontId="21" fillId="0" borderId="13" xfId="17" applyNumberFormat="1" applyFont="1" applyBorder="1" applyAlignment="1" applyProtection="1">
      <alignment horizontal="right"/>
      <protection locked="0"/>
    </xf>
    <xf numFmtId="0" fontId="6" fillId="0" borderId="0" xfId="17" applyProtection="1">
      <protection locked="0"/>
    </xf>
    <xf numFmtId="49" fontId="7" fillId="0" borderId="0" xfId="17" applyNumberFormat="1" applyFont="1" applyAlignment="1">
      <alignment vertical="top"/>
    </xf>
    <xf numFmtId="0" fontId="7" fillId="0" borderId="4" xfId="17" applyFont="1" applyBorder="1" applyAlignment="1">
      <alignment vertical="top"/>
    </xf>
    <xf numFmtId="0" fontId="6" fillId="0" borderId="1" xfId="17" applyBorder="1" applyAlignment="1" applyProtection="1">
      <alignment vertical="center" wrapText="1"/>
      <protection locked="0"/>
    </xf>
    <xf numFmtId="0" fontId="6" fillId="0" borderId="1" xfId="17" applyBorder="1" applyAlignment="1" applyProtection="1">
      <alignment horizontal="right" vertical="center" wrapText="1"/>
      <protection locked="0"/>
    </xf>
    <xf numFmtId="166" fontId="6" fillId="0" borderId="1" xfId="1" applyFont="1" applyBorder="1" applyAlignment="1" applyProtection="1">
      <alignment horizontal="right" vertical="center" wrapText="1"/>
      <protection locked="0"/>
    </xf>
    <xf numFmtId="0" fontId="6" fillId="0" borderId="1" xfId="17" applyBorder="1" applyAlignment="1" applyProtection="1">
      <alignment horizontal="right" vertical="center"/>
      <protection locked="0"/>
    </xf>
    <xf numFmtId="168" fontId="6" fillId="0" borderId="1" xfId="17" applyNumberFormat="1" applyBorder="1" applyAlignment="1" applyProtection="1">
      <alignment horizontal="right" wrapText="1"/>
      <protection locked="0"/>
    </xf>
    <xf numFmtId="168" fontId="6" fillId="0" borderId="1" xfId="17" applyNumberFormat="1" applyBorder="1" applyAlignment="1" applyProtection="1">
      <alignment horizontal="right" vertical="center" wrapText="1"/>
      <protection locked="0"/>
    </xf>
    <xf numFmtId="168" fontId="6" fillId="0" borderId="1" xfId="7" applyNumberFormat="1" applyFont="1" applyBorder="1" applyAlignment="1" applyProtection="1">
      <alignment horizontal="right" vertical="center" wrapText="1"/>
      <protection locked="0"/>
    </xf>
    <xf numFmtId="166" fontId="6" fillId="0" borderId="1" xfId="1" applyFont="1" applyFill="1" applyBorder="1" applyAlignment="1" applyProtection="1">
      <alignment horizontal="right" vertical="center" wrapText="1"/>
      <protection locked="0"/>
    </xf>
    <xf numFmtId="166" fontId="6" fillId="0" borderId="0" xfId="1" applyFont="1" applyBorder="1" applyAlignment="1" applyProtection="1">
      <alignment horizontal="right" vertical="center" wrapText="1"/>
      <protection locked="0"/>
    </xf>
    <xf numFmtId="49" fontId="7" fillId="0" borderId="13" xfId="17" applyNumberFormat="1" applyFont="1" applyBorder="1" applyAlignment="1" applyProtection="1">
      <alignment vertical="center"/>
      <protection locked="0"/>
    </xf>
    <xf numFmtId="0" fontId="7" fillId="0" borderId="0" xfId="17" applyFont="1" applyAlignment="1" applyProtection="1">
      <alignment vertical="top"/>
      <protection locked="0"/>
    </xf>
    <xf numFmtId="0" fontId="7" fillId="0" borderId="4" xfId="17" applyFont="1" applyBorder="1" applyAlignment="1" applyProtection="1">
      <alignment vertical="top"/>
      <protection locked="0"/>
    </xf>
    <xf numFmtId="166" fontId="6" fillId="0" borderId="1" xfId="1" applyFont="1" applyBorder="1" applyAlignment="1" applyProtection="1">
      <alignment vertical="center" wrapText="1"/>
      <protection locked="0"/>
    </xf>
    <xf numFmtId="166" fontId="6" fillId="0" borderId="1" xfId="1" applyFont="1" applyBorder="1" applyAlignment="1" applyProtection="1">
      <alignment horizontal="right" wrapText="1"/>
      <protection locked="0"/>
    </xf>
    <xf numFmtId="10" fontId="6" fillId="0" borderId="1" xfId="1" applyNumberFormat="1" applyFont="1" applyBorder="1" applyAlignment="1" applyProtection="1">
      <alignment horizontal="right" wrapText="1"/>
      <protection locked="0"/>
    </xf>
    <xf numFmtId="166" fontId="6" fillId="0" borderId="1" xfId="1" applyFont="1" applyBorder="1" applyAlignment="1" applyProtection="1">
      <alignment horizontal="right" vertical="center"/>
      <protection locked="0"/>
    </xf>
    <xf numFmtId="166" fontId="6" fillId="0" borderId="14" xfId="1" applyFont="1" applyBorder="1" applyAlignment="1" applyProtection="1">
      <alignment horizontal="right" wrapText="1"/>
      <protection locked="0"/>
    </xf>
    <xf numFmtId="49" fontId="7" fillId="0" borderId="13" xfId="17" applyNumberFormat="1" applyFont="1" applyBorder="1" applyAlignment="1" applyProtection="1">
      <alignment horizontal="right"/>
      <protection locked="0"/>
    </xf>
    <xf numFmtId="166" fontId="6" fillId="0" borderId="1" xfId="1" applyFont="1" applyBorder="1" applyAlignment="1" applyProtection="1">
      <alignment horizontal="right" wrapText="1"/>
    </xf>
    <xf numFmtId="0" fontId="7" fillId="0" borderId="7" xfId="17" applyFont="1" applyBorder="1" applyAlignment="1">
      <alignment vertical="top" wrapText="1"/>
    </xf>
    <xf numFmtId="0" fontId="7" fillId="0" borderId="17" xfId="17" applyFont="1" applyBorder="1" applyAlignment="1">
      <alignment vertical="top" wrapText="1"/>
    </xf>
    <xf numFmtId="0" fontId="7" fillId="0" borderId="16" xfId="17" applyFont="1" applyBorder="1" applyAlignment="1">
      <alignment vertical="top" wrapText="1"/>
    </xf>
    <xf numFmtId="0" fontId="6" fillId="0" borderId="1" xfId="17" applyBorder="1" applyAlignment="1" applyProtection="1">
      <alignment horizontal="right"/>
      <protection locked="0"/>
    </xf>
    <xf numFmtId="168" fontId="6" fillId="0" borderId="1" xfId="7" applyNumberFormat="1" applyFont="1" applyBorder="1" applyAlignment="1" applyProtection="1">
      <alignment horizontal="right" wrapText="1"/>
      <protection locked="0"/>
    </xf>
    <xf numFmtId="166" fontId="6" fillId="0" borderId="1" xfId="1" applyFont="1" applyFill="1" applyBorder="1" applyAlignment="1" applyProtection="1">
      <alignment horizontal="right" wrapText="1"/>
      <protection locked="0"/>
    </xf>
    <xf numFmtId="2" fontId="6" fillId="0" borderId="1" xfId="1" applyNumberFormat="1" applyFont="1" applyFill="1" applyBorder="1" applyAlignment="1" applyProtection="1">
      <alignment horizontal="right" wrapText="1"/>
      <protection locked="0"/>
    </xf>
    <xf numFmtId="0" fontId="6" fillId="0" borderId="0" xfId="17" applyAlignment="1" applyProtection="1">
      <alignment horizontal="right"/>
      <protection locked="0"/>
    </xf>
    <xf numFmtId="0" fontId="7" fillId="0" borderId="8" xfId="17" applyFont="1" applyBorder="1" applyAlignment="1">
      <alignment vertical="center" wrapText="1"/>
    </xf>
    <xf numFmtId="0" fontId="7" fillId="0" borderId="6" xfId="17" applyFont="1" applyBorder="1" applyAlignment="1">
      <alignment vertical="center" wrapText="1"/>
    </xf>
    <xf numFmtId="0" fontId="7" fillId="0" borderId="0" xfId="17" applyFont="1" applyAlignment="1">
      <alignment vertical="top" wrapText="1"/>
    </xf>
    <xf numFmtId="0" fontId="6" fillId="0" borderId="0" xfId="17" applyAlignment="1" applyProtection="1">
      <alignment vertical="center" wrapText="1"/>
      <protection locked="0"/>
    </xf>
    <xf numFmtId="0" fontId="6" fillId="0" borderId="4" xfId="17" applyBorder="1" applyAlignment="1" applyProtection="1">
      <alignment vertical="center" wrapText="1"/>
      <protection locked="0"/>
    </xf>
    <xf numFmtId="0" fontId="7" fillId="0" borderId="6" xfId="17" applyFont="1" applyBorder="1" applyAlignment="1" applyProtection="1">
      <alignment vertical="center" wrapText="1"/>
      <protection locked="0"/>
    </xf>
    <xf numFmtId="2" fontId="6" fillId="0" borderId="1" xfId="17" applyNumberFormat="1" applyBorder="1" applyAlignment="1" applyProtection="1">
      <alignment horizontal="right" wrapText="1"/>
      <protection locked="0"/>
    </xf>
    <xf numFmtId="4" fontId="6" fillId="0" borderId="1" xfId="7" applyNumberFormat="1" applyFont="1" applyBorder="1" applyAlignment="1" applyProtection="1">
      <alignment horizontal="right" wrapText="1"/>
      <protection locked="0"/>
    </xf>
    <xf numFmtId="4" fontId="6" fillId="0" borderId="1" xfId="17" applyNumberFormat="1" applyBorder="1" applyAlignment="1" applyProtection="1">
      <alignment horizontal="right" wrapText="1"/>
      <protection locked="0"/>
    </xf>
    <xf numFmtId="4" fontId="6" fillId="0" borderId="1" xfId="17" applyNumberFormat="1" applyBorder="1" applyAlignment="1" applyProtection="1">
      <alignment horizontal="right" wrapText="1"/>
    </xf>
    <xf numFmtId="0" fontId="7" fillId="0" borderId="12" xfId="17" applyFont="1" applyBorder="1" applyAlignment="1"/>
    <xf numFmtId="0" fontId="7" fillId="0" borderId="13" xfId="17" applyFont="1" applyBorder="1" applyAlignment="1"/>
    <xf numFmtId="168" fontId="6" fillId="0" borderId="1" xfId="7" applyNumberFormat="1" applyFont="1" applyFill="1" applyBorder="1" applyAlignment="1" applyProtection="1">
      <alignment horizontal="right" wrapText="1"/>
      <protection locked="0"/>
    </xf>
    <xf numFmtId="10" fontId="6" fillId="0" borderId="1" xfId="17" applyNumberFormat="1" applyBorder="1" applyAlignment="1" applyProtection="1">
      <alignment horizontal="right"/>
      <protection locked="0"/>
    </xf>
    <xf numFmtId="0" fontId="7" fillId="0" borderId="18" xfId="17" applyFont="1" applyBorder="1" applyAlignment="1" applyProtection="1">
      <protection locked="0"/>
    </xf>
    <xf numFmtId="166" fontId="6" fillId="0" borderId="1" xfId="1" applyFont="1" applyFill="1" applyBorder="1" applyAlignment="1" applyProtection="1">
      <alignment horizontal="right" wrapText="1"/>
    </xf>
    <xf numFmtId="0" fontId="20" fillId="0" borderId="1" xfId="17" applyFont="1" applyBorder="1" applyAlignment="1" applyProtection="1">
      <alignment wrapText="1"/>
      <protection locked="0"/>
    </xf>
    <xf numFmtId="4" fontId="20" fillId="0" borderId="1" xfId="17" applyNumberFormat="1" applyFont="1" applyBorder="1" applyAlignment="1" applyProtection="1">
      <alignment horizontal="right" wrapText="1"/>
      <protection locked="0"/>
    </xf>
    <xf numFmtId="168" fontId="20" fillId="0" borderId="1" xfId="7" applyNumberFormat="1" applyFont="1" applyFill="1" applyBorder="1" applyAlignment="1" applyProtection="1">
      <alignment horizontal="right" wrapText="1"/>
      <protection locked="0"/>
    </xf>
    <xf numFmtId="10" fontId="20" fillId="0" borderId="1" xfId="17" applyNumberFormat="1" applyFont="1" applyBorder="1" applyAlignment="1" applyProtection="1">
      <alignment horizontal="right"/>
      <protection locked="0"/>
    </xf>
    <xf numFmtId="4" fontId="20" fillId="0" borderId="1" xfId="17" applyNumberFormat="1" applyFont="1" applyBorder="1" applyAlignment="1" applyProtection="1">
      <alignment horizontal="right" wrapText="1"/>
    </xf>
    <xf numFmtId="0" fontId="6" fillId="0" borderId="0" xfId="17" applyBorder="1" applyAlignment="1" applyProtection="1">
      <alignment vertical="center"/>
      <protection locked="0"/>
    </xf>
    <xf numFmtId="0" fontId="20" fillId="0" borderId="0" xfId="17" applyFont="1" applyBorder="1" applyAlignment="1" applyProtection="1">
      <alignment horizontal="right" wrapText="1"/>
      <protection locked="0"/>
    </xf>
    <xf numFmtId="166" fontId="20" fillId="0" borderId="0" xfId="1" applyFont="1" applyFill="1" applyBorder="1" applyAlignment="1" applyProtection="1">
      <alignment horizontal="right" wrapText="1"/>
      <protection locked="0"/>
    </xf>
    <xf numFmtId="4" fontId="20" fillId="0" borderId="0" xfId="17" applyNumberFormat="1" applyFont="1" applyBorder="1" applyAlignment="1" applyProtection="1">
      <alignment horizontal="right" wrapText="1"/>
      <protection locked="0"/>
    </xf>
    <xf numFmtId="168" fontId="20" fillId="0" borderId="0" xfId="7" applyNumberFormat="1" applyFont="1" applyFill="1" applyBorder="1" applyAlignment="1" applyProtection="1">
      <alignment horizontal="right" wrapText="1"/>
      <protection locked="0"/>
    </xf>
    <xf numFmtId="0" fontId="20" fillId="0" borderId="0" xfId="17" applyFont="1" applyBorder="1" applyAlignment="1" applyProtection="1">
      <alignment horizontal="right"/>
      <protection locked="0"/>
    </xf>
    <xf numFmtId="168" fontId="20" fillId="0" borderId="0" xfId="17" applyNumberFormat="1" applyFont="1" applyBorder="1" applyAlignment="1" applyProtection="1">
      <alignment horizontal="right" wrapText="1"/>
      <protection locked="0"/>
    </xf>
    <xf numFmtId="10" fontId="20" fillId="0" borderId="0" xfId="17" applyNumberFormat="1" applyFont="1" applyBorder="1" applyAlignment="1" applyProtection="1">
      <alignment horizontal="right"/>
      <protection locked="0"/>
    </xf>
    <xf numFmtId="166" fontId="20" fillId="0" borderId="0" xfId="1" applyFont="1" applyFill="1" applyBorder="1" applyAlignment="1" applyProtection="1">
      <alignment horizontal="center" vertical="center" wrapText="1"/>
      <protection locked="0"/>
    </xf>
    <xf numFmtId="0" fontId="6" fillId="0" borderId="18" xfId="17" applyBorder="1" applyAlignment="1">
      <alignment horizontal="left" vertical="center"/>
    </xf>
    <xf numFmtId="0" fontId="7" fillId="0" borderId="5" xfId="17" applyFont="1" applyBorder="1" applyAlignment="1">
      <alignment horizontal="center" vertical="center" wrapText="1"/>
    </xf>
    <xf numFmtId="0" fontId="6" fillId="0" borderId="0" xfId="17" applyBorder="1" applyAlignment="1">
      <alignment horizontal="left" vertical="center" wrapText="1"/>
    </xf>
    <xf numFmtId="0" fontId="7" fillId="0" borderId="0" xfId="17" applyFont="1" applyBorder="1" applyAlignment="1">
      <alignment horizontal="left" vertical="center" wrapText="1"/>
    </xf>
  </cellXfs>
  <cellStyles count="25">
    <cellStyle name="A_Amount" xfId="11" xr:uid="{00000000-0005-0000-0000-000000000000}"/>
    <cellStyle name="Comma" xfId="1" builtinId="3"/>
    <cellStyle name="Comma 13" xfId="21" xr:uid="{00000000-0005-0000-0000-000002000000}"/>
    <cellStyle name="Comma 2" xfId="14" xr:uid="{00000000-0005-0000-0000-000003000000}"/>
    <cellStyle name="Comma 2 2" xfId="16" xr:uid="{00000000-0005-0000-0000-000004000000}"/>
    <cellStyle name="Comma 2 2 2" xfId="18" xr:uid="{00000000-0005-0000-0000-000005000000}"/>
    <cellStyle name="Comma 3" xfId="15" xr:uid="{00000000-0005-0000-0000-000006000000}"/>
    <cellStyle name="Comma 3 2" xfId="19" xr:uid="{00000000-0005-0000-0000-000007000000}"/>
    <cellStyle name="Comma0" xfId="2" xr:uid="{00000000-0005-0000-0000-000008000000}"/>
    <cellStyle name="Currency" xfId="3" builtinId="4"/>
    <cellStyle name="Currency 2" xfId="4" xr:uid="{00000000-0005-0000-0000-00000A000000}"/>
    <cellStyle name="Currency 2 2" xfId="23" xr:uid="{61B89A52-1E64-4C06-97C7-490C83149D68}"/>
    <cellStyle name="Normal" xfId="0" builtinId="0"/>
    <cellStyle name="Normal 10" xfId="10" xr:uid="{00000000-0005-0000-0000-00000C000000}"/>
    <cellStyle name="Normal 13" xfId="17" xr:uid="{00000000-0005-0000-0000-00000D000000}"/>
    <cellStyle name="Normal 18" xfId="20" xr:uid="{00000000-0005-0000-0000-00000E000000}"/>
    <cellStyle name="Normal 2" xfId="5" xr:uid="{00000000-0005-0000-0000-00000F000000}"/>
    <cellStyle name="Normal 2 2" xfId="12" xr:uid="{00000000-0005-0000-0000-000010000000}"/>
    <cellStyle name="Normal 2 3" xfId="13" xr:uid="{00000000-0005-0000-0000-000011000000}"/>
    <cellStyle name="Normal 4" xfId="8" xr:uid="{00000000-0005-0000-0000-000012000000}"/>
    <cellStyle name="Normal 4 2" xfId="24" xr:uid="{4174541D-E1E9-47B9-8EB3-B92607C33DE2}"/>
    <cellStyle name="Normal 5" xfId="22" xr:uid="{00000000-0005-0000-0000-000013000000}"/>
    <cellStyle name="OPSKRIF" xfId="6" xr:uid="{00000000-0005-0000-0000-000015000000}"/>
    <cellStyle name="or" xfId="9" xr:uid="{00000000-0005-0000-0000-000016000000}"/>
    <cellStyle name="Percent" xfId="7" builtinId="5"/>
  </cellStyles>
  <dxfs count="1">
    <dxf>
      <font>
        <color theme="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ORA\AppData\Local\Microsoft\Windows\INetCache\Content.Outlook\JBWI7LRL\BOQ%20Frame%20wor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OS\Desktop\ILIFA\DOT%20Projects\Rehab%20Projects\P7-4\BOQ%20P7-4%20Rehab%20-Asphalt%2040mm%20Overlay%20sections%20Rev%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NGINEERING%20MANAGEMENT%20(Projects)\2017%20Projects\H17%20027%2000%20-%20Dept%20Transport%20-%20Area%20Office%20-%20UNDERBURG\700%20Documentation%20and%20Procurement\Rev%201\BOQ%20L1633%20%20Rev%202%2050-5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ACOS\Desktop\Stean%20Laptop\Data\HN-%20Projects\103RT%20-%20P577\00%20Contracts\ZNT%203417-13T%20Bridges%20&amp;%20Roadworks\f)%20Payment\P577-3417%20Payment%20Cert%2028%20rev3a.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mischen_nme_co_za/Documents/Documents/19013-D1001/BOQ%20UPDATE/14.07.2022/Latest%20BOQ/D1001%20BOQ%20%20COTO%20MASTER_RW_20.07.2022%20Review%20KK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ZNT 41798 Ori"/>
      <sheetName val="3900z"/>
      <sheetName val="Labour"/>
      <sheetName val="1200 (2)"/>
      <sheetName val="1300"/>
      <sheetName val="1400"/>
      <sheetName val="1500"/>
      <sheetName val="1500 CPG"/>
      <sheetName val="1600"/>
      <sheetName val="1700"/>
      <sheetName val="1700 CPG"/>
      <sheetName val="2100 (2)"/>
      <sheetName val="2200"/>
      <sheetName val="2300 (2)"/>
      <sheetName val="3100"/>
      <sheetName val="3300"/>
      <sheetName val="3400 (2)"/>
      <sheetName val="3500"/>
      <sheetName val="3600"/>
      <sheetName val="3800 (2)"/>
      <sheetName val="3900"/>
      <sheetName val="4100"/>
      <sheetName val="4200 (2)"/>
      <sheetName val="4200"/>
      <sheetName val="4800"/>
      <sheetName val="5100"/>
      <sheetName val="5200"/>
      <sheetName val="5400"/>
      <sheetName val="5500"/>
      <sheetName val="5600"/>
      <sheetName val="5700"/>
      <sheetName val="5800"/>
      <sheetName val="5900"/>
      <sheetName val="6100"/>
      <sheetName val="6200"/>
      <sheetName val="6300"/>
      <sheetName val="6400"/>
      <sheetName val="6600"/>
      <sheetName val="7100"/>
      <sheetName val="7300 (2)"/>
      <sheetName val="8100 (2)"/>
      <sheetName val="9100"/>
      <sheetName val="A"/>
      <sheetName val="Sch D"/>
      <sheetName val="D"/>
      <sheetName val="Sch F"/>
      <sheetName val="F"/>
      <sheetName val="Sch G"/>
      <sheetName val="G"/>
      <sheetName val="Summary"/>
      <sheetName val="CPG"/>
      <sheetName val="Relegated"/>
      <sheetName val="Calc sheet"/>
    </sheetNames>
    <sheetDataSet>
      <sheetData sheetId="0">
        <row r="2">
          <cell r="C2" t="str">
            <v>Province of KwaZulu-Natal</v>
          </cell>
        </row>
        <row r="3">
          <cell r="C3" t="str">
            <v>Department of Transport</v>
          </cell>
        </row>
        <row r="5">
          <cell r="C5" t="str">
            <v>ZNQ4198/436/4431/2020</v>
          </cell>
        </row>
        <row r="6">
          <cell r="C6" t="str">
            <v>PROVISION OF ROUTINE AND SAFETY MAINTENANCE ON VARIOUS ROADS WITHIN THE UNDERBERG ZONE  - HLANGANANI AREA OFFICE</v>
          </cell>
        </row>
        <row r="11">
          <cell r="C11">
            <v>20</v>
          </cell>
        </row>
        <row r="12">
          <cell r="J12" t="e">
            <v>#REF!</v>
          </cell>
        </row>
        <row r="13">
          <cell r="C13">
            <v>160</v>
          </cell>
          <cell r="J13" t="e">
            <v>#REF!</v>
          </cell>
        </row>
        <row r="14">
          <cell r="J14" t="e">
            <v>#REF!</v>
          </cell>
        </row>
        <row r="15">
          <cell r="J15" t="e">
            <v>#REF!</v>
          </cell>
        </row>
        <row r="16">
          <cell r="C16">
            <v>36</v>
          </cell>
          <cell r="J16" t="e">
            <v>#REF!</v>
          </cell>
        </row>
        <row r="25">
          <cell r="C25">
            <v>3.19</v>
          </cell>
        </row>
        <row r="27">
          <cell r="C27">
            <v>0.1</v>
          </cell>
        </row>
        <row r="31">
          <cell r="C31">
            <v>24</v>
          </cell>
        </row>
        <row r="38">
          <cell r="E38">
            <v>0.13</v>
          </cell>
        </row>
        <row r="40">
          <cell r="E40">
            <v>3.9</v>
          </cell>
        </row>
        <row r="41">
          <cell r="E41">
            <v>175</v>
          </cell>
        </row>
        <row r="42">
          <cell r="E42">
            <v>175</v>
          </cell>
        </row>
        <row r="43">
          <cell r="E43">
            <v>128</v>
          </cell>
        </row>
        <row r="44">
          <cell r="E44">
            <v>67</v>
          </cell>
        </row>
        <row r="46">
          <cell r="E46">
            <v>6.7</v>
          </cell>
        </row>
        <row r="50">
          <cell r="E50">
            <v>20000</v>
          </cell>
        </row>
        <row r="51">
          <cell r="E51">
            <v>23</v>
          </cell>
        </row>
        <row r="52">
          <cell r="E52">
            <v>60</v>
          </cell>
        </row>
        <row r="53">
          <cell r="E53">
            <v>2</v>
          </cell>
        </row>
        <row r="55">
          <cell r="E55">
            <v>2.7</v>
          </cell>
        </row>
        <row r="57">
          <cell r="E57">
            <v>5</v>
          </cell>
        </row>
        <row r="58">
          <cell r="E58">
            <v>13.080357142857142</v>
          </cell>
        </row>
        <row r="60">
          <cell r="E60">
            <v>160</v>
          </cell>
        </row>
        <row r="62">
          <cell r="E62">
            <v>24.6</v>
          </cell>
        </row>
        <row r="63">
          <cell r="E63">
            <v>40</v>
          </cell>
        </row>
      </sheetData>
      <sheetData sheetId="1"/>
      <sheetData sheetId="2"/>
      <sheetData sheetId="3"/>
      <sheetData sheetId="4"/>
      <sheetData sheetId="5">
        <row r="1">
          <cell r="H1">
            <v>4630000</v>
          </cell>
        </row>
      </sheetData>
      <sheetData sheetId="6"/>
      <sheetData sheetId="7">
        <row r="1">
          <cell r="H1">
            <v>1946500</v>
          </cell>
        </row>
      </sheetData>
      <sheetData sheetId="8"/>
      <sheetData sheetId="9"/>
      <sheetData sheetId="10">
        <row r="1">
          <cell r="H1">
            <v>543500</v>
          </cell>
        </row>
      </sheetData>
      <sheetData sheetId="11"/>
      <sheetData sheetId="12"/>
      <sheetData sheetId="13">
        <row r="1">
          <cell r="H1">
            <v>1564350</v>
          </cell>
        </row>
      </sheetData>
      <sheetData sheetId="14"/>
      <sheetData sheetId="15"/>
      <sheetData sheetId="16"/>
      <sheetData sheetId="17"/>
      <sheetData sheetId="18">
        <row r="1">
          <cell r="H1">
            <v>632495</v>
          </cell>
        </row>
      </sheetData>
      <sheetData sheetId="19"/>
      <sheetData sheetId="20"/>
      <sheetData sheetId="21"/>
      <sheetData sheetId="22"/>
      <sheetData sheetId="23"/>
      <sheetData sheetId="24">
        <row r="1">
          <cell r="H1">
            <v>17060000</v>
          </cell>
        </row>
      </sheetData>
      <sheetData sheetId="25"/>
      <sheetData sheetId="26"/>
      <sheetData sheetId="27"/>
      <sheetData sheetId="28"/>
      <sheetData sheetId="29">
        <row r="1">
          <cell r="H1">
            <v>44605</v>
          </cell>
        </row>
      </sheetData>
      <sheetData sheetId="30"/>
      <sheetData sheetId="31">
        <row r="1">
          <cell r="H1" t="e">
            <v>#VALUE!</v>
          </cell>
        </row>
      </sheetData>
      <sheetData sheetId="32"/>
      <sheetData sheetId="33"/>
      <sheetData sheetId="34"/>
      <sheetData sheetId="35"/>
      <sheetData sheetId="36"/>
      <sheetData sheetId="37"/>
      <sheetData sheetId="38">
        <row r="1">
          <cell r="H1">
            <v>100000</v>
          </cell>
        </row>
      </sheetData>
      <sheetData sheetId="39"/>
      <sheetData sheetId="40"/>
      <sheetData sheetId="41"/>
      <sheetData sheetId="42"/>
      <sheetData sheetId="43">
        <row r="24">
          <cell r="E24" t="e">
            <v>#REF!</v>
          </cell>
        </row>
      </sheetData>
      <sheetData sheetId="44"/>
      <sheetData sheetId="45">
        <row r="14">
          <cell r="E14">
            <v>518725</v>
          </cell>
        </row>
      </sheetData>
      <sheetData sheetId="46">
        <row r="1">
          <cell r="H1">
            <v>3558000</v>
          </cell>
        </row>
      </sheetData>
      <sheetData sheetId="47">
        <row r="14">
          <cell r="E14">
            <v>3558000</v>
          </cell>
        </row>
      </sheetData>
      <sheetData sheetId="48">
        <row r="1">
          <cell r="H1" t="e">
            <v>#REF!</v>
          </cell>
        </row>
      </sheetData>
      <sheetData sheetId="49">
        <row r="14">
          <cell r="E14" t="e">
            <v>#REF!</v>
          </cell>
        </row>
      </sheetData>
      <sheetData sheetId="50"/>
      <sheetData sheetId="51">
        <row r="32">
          <cell r="O32">
            <v>14</v>
          </cell>
        </row>
      </sheetData>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1200"/>
      <sheetName val="1300"/>
      <sheetName val="1400"/>
      <sheetName val="1500"/>
      <sheetName val="1700"/>
      <sheetName val="3100"/>
      <sheetName val="3300"/>
      <sheetName val="3800"/>
      <sheetName val="3900"/>
      <sheetName val="4100"/>
      <sheetName val="4800"/>
      <sheetName val="5900"/>
      <sheetName val="8100"/>
      <sheetName val="A"/>
      <sheetName val="Sch D"/>
      <sheetName val="D"/>
      <sheetName val="Sch F"/>
      <sheetName val="F"/>
      <sheetName val="Sch G"/>
      <sheetName val="G"/>
      <sheetName val="Summary"/>
      <sheetName val="Labour"/>
      <sheetName val="CPG"/>
      <sheetName val="Calc sheet"/>
      <sheetName val="2100"/>
      <sheetName val="2200"/>
      <sheetName val="2300"/>
      <sheetName val="4200"/>
      <sheetName val="5100"/>
      <sheetName val="5200"/>
      <sheetName val="5400"/>
      <sheetName val="5600"/>
      <sheetName val="5700"/>
      <sheetName val="5800"/>
      <sheetName val="7300"/>
      <sheetName val="Relegated"/>
      <sheetName val="BoQ"/>
      <sheetName val="Calculations"/>
      <sheetName val="6100"/>
      <sheetName val="6200"/>
      <sheetName val="6300"/>
      <sheetName val="6400"/>
      <sheetName val="5500"/>
      <sheetName val="3400"/>
      <sheetName val="3500"/>
      <sheetName val="3600"/>
      <sheetName val="4500"/>
      <sheetName val="4400"/>
    </sheetNames>
    <sheetDataSet>
      <sheetData sheetId="0" refreshError="1">
        <row r="2">
          <cell r="C2" t="str">
            <v>Province of KwaZulu-Natal</v>
          </cell>
        </row>
        <row r="3">
          <cell r="C3" t="str">
            <v>Department of Transport</v>
          </cell>
        </row>
        <row r="5">
          <cell r="C5" t="str">
            <v>ZNQ4198/17T/H/---</v>
          </cell>
        </row>
        <row r="6">
          <cell r="C6" t="str">
            <v>REHABILITATION OF MAIN ROAD P7/4 BETWEEN KM 0.0 TO KM 15.0 AND KM 36.5 TO KM 38.26</v>
          </cell>
        </row>
        <row r="11">
          <cell r="C11">
            <v>37.04</v>
          </cell>
        </row>
        <row r="12">
          <cell r="J12">
            <v>44</v>
          </cell>
        </row>
        <row r="13">
          <cell r="C13">
            <v>296.32</v>
          </cell>
          <cell r="J13">
            <v>46</v>
          </cell>
        </row>
        <row r="14">
          <cell r="J14">
            <v>48</v>
          </cell>
        </row>
        <row r="15">
          <cell r="J15">
            <v>51</v>
          </cell>
        </row>
        <row r="16">
          <cell r="C16">
            <v>18</v>
          </cell>
          <cell r="J16">
            <v>52</v>
          </cell>
        </row>
        <row r="25">
          <cell r="C25">
            <v>16.759999999999998</v>
          </cell>
        </row>
        <row r="27">
          <cell r="C27">
            <v>0.1</v>
          </cell>
        </row>
        <row r="31">
          <cell r="C31">
            <v>24</v>
          </cell>
        </row>
        <row r="38">
          <cell r="E38">
            <v>0.24</v>
          </cell>
        </row>
        <row r="40">
          <cell r="E40">
            <v>7.2</v>
          </cell>
        </row>
        <row r="41">
          <cell r="E41">
            <v>324</v>
          </cell>
        </row>
        <row r="42">
          <cell r="E42">
            <v>324</v>
          </cell>
        </row>
        <row r="43">
          <cell r="E43">
            <v>237</v>
          </cell>
        </row>
        <row r="44">
          <cell r="E44">
            <v>125</v>
          </cell>
        </row>
        <row r="45">
          <cell r="E45">
            <v>74.099999999999994</v>
          </cell>
        </row>
        <row r="46">
          <cell r="E46">
            <v>12.3</v>
          </cell>
        </row>
        <row r="47">
          <cell r="E47">
            <v>4.5999999999999996</v>
          </cell>
        </row>
        <row r="48">
          <cell r="E48">
            <v>47</v>
          </cell>
        </row>
        <row r="49">
          <cell r="E49">
            <v>79</v>
          </cell>
        </row>
        <row r="50">
          <cell r="E50">
            <v>37040</v>
          </cell>
        </row>
        <row r="51">
          <cell r="E51">
            <v>42</v>
          </cell>
        </row>
        <row r="52">
          <cell r="E52">
            <v>111</v>
          </cell>
        </row>
        <row r="53">
          <cell r="E53">
            <v>3.7</v>
          </cell>
        </row>
        <row r="54">
          <cell r="E54">
            <v>3.1</v>
          </cell>
        </row>
        <row r="55">
          <cell r="E55">
            <v>4.9000000000000004</v>
          </cell>
        </row>
        <row r="56">
          <cell r="E56">
            <v>7.4</v>
          </cell>
        </row>
        <row r="57">
          <cell r="E57">
            <v>9.3000000000000007</v>
          </cell>
        </row>
        <row r="58">
          <cell r="E58">
            <v>24.222571428571428</v>
          </cell>
        </row>
        <row r="59">
          <cell r="E59">
            <v>46.7</v>
          </cell>
        </row>
        <row r="60">
          <cell r="E60">
            <v>296</v>
          </cell>
        </row>
        <row r="61">
          <cell r="E61">
            <v>148</v>
          </cell>
        </row>
        <row r="62">
          <cell r="E62">
            <v>45.6</v>
          </cell>
        </row>
        <row r="63">
          <cell r="E63">
            <v>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1200"/>
      <sheetName val="1300"/>
      <sheetName val="1400"/>
      <sheetName val="1500"/>
      <sheetName val="3900z"/>
      <sheetName val="3100"/>
      <sheetName val="3300"/>
      <sheetName val="3400"/>
      <sheetName val="5900"/>
      <sheetName val="8100"/>
      <sheetName val="A"/>
      <sheetName val="Sch D"/>
      <sheetName val="D"/>
      <sheetName val="Sch F"/>
      <sheetName val="F"/>
      <sheetName val="Sch G"/>
      <sheetName val="G"/>
      <sheetName val="Summary"/>
      <sheetName val="Labour"/>
      <sheetName val="Calc sheet"/>
      <sheetName val="CPG"/>
      <sheetName val="1700"/>
      <sheetName val="2100"/>
      <sheetName val="2200"/>
      <sheetName val="2300"/>
      <sheetName val="5100"/>
      <sheetName val="5200"/>
      <sheetName val="5400"/>
      <sheetName val="5600"/>
      <sheetName val="5700"/>
      <sheetName val="5800"/>
      <sheetName val="7100"/>
      <sheetName val="Relegated"/>
      <sheetName val="3800"/>
      <sheetName val="3500"/>
      <sheetName val="3600"/>
      <sheetName val="4100"/>
      <sheetName val="4200"/>
      <sheetName val="4500"/>
      <sheetName val="5500"/>
      <sheetName val="6100"/>
      <sheetName val="6200"/>
      <sheetName val="6300"/>
      <sheetName val="6400"/>
      <sheetName val="7300"/>
    </sheetNames>
    <sheetDataSet>
      <sheetData sheetId="0">
        <row r="44">
          <cell r="E44">
            <v>67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Progress"/>
      <sheetName val="Check"/>
      <sheetName val="Cert OLD"/>
      <sheetName val="Envelope"/>
      <sheetName val="Chk"/>
      <sheetName val="Cert New"/>
      <sheetName val="Bill of Q"/>
      <sheetName val="Summary"/>
      <sheetName val="VO"/>
      <sheetName val="VO 03"/>
      <sheetName val="VO 04"/>
      <sheetName val="VO 07"/>
      <sheetName val="VO 11"/>
      <sheetName val="VO 13,20a"/>
      <sheetName val="MOS"/>
      <sheetName val="Deductions"/>
      <sheetName val="Interest"/>
      <sheetName val="Bitumen"/>
      <sheetName val="Special Mat"/>
      <sheetName val="CPA"/>
      <sheetName val="ETA Cert"/>
      <sheetName val="Cert (ETA)"/>
      <sheetName val="Summary (ETA)"/>
      <sheetName val="Special Mat (ETA)"/>
      <sheetName val="CPA (ETA)"/>
      <sheetName val="Cash Flow"/>
      <sheetName val="Indices"/>
      <sheetName val="Notes"/>
      <sheetName val="VO Blank"/>
      <sheetName val="Tables"/>
      <sheetName val="Invo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B4" t="str">
            <v>%</v>
          </cell>
        </row>
        <row r="5">
          <cell r="B5" t="str">
            <v>day</v>
          </cell>
        </row>
        <row r="6">
          <cell r="B6" t="str">
            <v>ha</v>
          </cell>
        </row>
        <row r="7">
          <cell r="B7" t="str">
            <v>hr</v>
          </cell>
        </row>
        <row r="8">
          <cell r="B8" t="str">
            <v>kg</v>
          </cell>
        </row>
        <row r="9">
          <cell r="B9" t="str">
            <v>kl</v>
          </cell>
        </row>
        <row r="10">
          <cell r="B10" t="str">
            <v>km</v>
          </cell>
        </row>
        <row r="11">
          <cell r="B11" t="str">
            <v>litre</v>
          </cell>
        </row>
        <row r="12">
          <cell r="B12" t="str">
            <v>m</v>
          </cell>
        </row>
        <row r="13">
          <cell r="B13" t="str">
            <v>m²</v>
          </cell>
        </row>
        <row r="14">
          <cell r="B14" t="str">
            <v>m³</v>
          </cell>
        </row>
        <row r="15">
          <cell r="B15" t="str">
            <v>m³km</v>
          </cell>
        </row>
        <row r="16">
          <cell r="B16" t="str">
            <v>manday</v>
          </cell>
        </row>
        <row r="17">
          <cell r="B17" t="str">
            <v>MN</v>
          </cell>
        </row>
        <row r="18">
          <cell r="B18" t="str">
            <v>MN-m</v>
          </cell>
        </row>
        <row r="19">
          <cell r="B19" t="str">
            <v>month</v>
          </cell>
        </row>
        <row r="20">
          <cell r="B20" t="str">
            <v>No.</v>
          </cell>
        </row>
        <row r="21">
          <cell r="B21" t="str">
            <v>P sum</v>
          </cell>
        </row>
        <row r="22">
          <cell r="B22" t="str">
            <v>PC sum</v>
          </cell>
        </row>
        <row r="23">
          <cell r="B23" t="str">
            <v>pkt</v>
          </cell>
        </row>
        <row r="24">
          <cell r="B24" t="str">
            <v>Sum</v>
          </cell>
        </row>
        <row r="25">
          <cell r="B25" t="str">
            <v>t</v>
          </cell>
        </row>
      </sheetData>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C1.2"/>
      <sheetName val="C1.3"/>
      <sheetName val="C1.4"/>
      <sheetName val="C2.1"/>
      <sheetName val="C2.2"/>
      <sheetName val="C4.1"/>
      <sheetName val="C4.2"/>
      <sheetName val="C4.4"/>
      <sheetName val="C5.1"/>
      <sheetName val="C5.2"/>
      <sheetName val="C5.3"/>
      <sheetName val="C5.4"/>
      <sheetName val="C6.1"/>
      <sheetName val="C8.1"/>
      <sheetName val="C11.2"/>
      <sheetName val="C20.1"/>
      <sheetName val="ALL WORKS"/>
      <sheetName val="A_ROADWORKS"/>
      <sheetName val="Section F"/>
      <sheetName val="F_EPWP"/>
      <sheetName val="Section G"/>
      <sheetName val="G_CPG"/>
      <sheetName val="Summary"/>
    </sheetNames>
    <sheetDataSet>
      <sheetData sheetId="0"/>
      <sheetData sheetId="1"/>
      <sheetData sheetId="2"/>
      <sheetData sheetId="3"/>
      <sheetData sheetId="4"/>
      <sheetData sheetId="5"/>
      <sheetData sheetId="6"/>
      <sheetData sheetId="7"/>
      <sheetData sheetId="8">
        <row r="24">
          <cell r="F24">
            <v>5595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5BB00-DE91-46BB-B28A-AC7AD9F40A9F}">
  <sheetPr codeName="Sheet1"/>
  <dimension ref="B2:J26"/>
  <sheetViews>
    <sheetView view="pageBreakPreview" zoomScaleNormal="100" zoomScaleSheetLayoutView="100" workbookViewId="0">
      <selection activeCell="N121" sqref="N121"/>
    </sheetView>
  </sheetViews>
  <sheetFormatPr defaultRowHeight="13.2" x14ac:dyDescent="0.25"/>
  <cols>
    <col min="2" max="2" width="18.109375" bestFit="1" customWidth="1"/>
    <col min="3" max="3" width="43.88671875" customWidth="1"/>
    <col min="8" max="8" width="17.44140625" customWidth="1"/>
  </cols>
  <sheetData>
    <row r="2" spans="2:8" ht="12" customHeight="1" x14ac:dyDescent="0.25">
      <c r="B2" s="70" t="s">
        <v>334</v>
      </c>
      <c r="C2" s="242" t="s">
        <v>10</v>
      </c>
    </row>
    <row r="3" spans="2:8" x14ac:dyDescent="0.25">
      <c r="B3" s="70" t="s">
        <v>335</v>
      </c>
      <c r="C3" s="243" t="s">
        <v>11</v>
      </c>
    </row>
    <row r="4" spans="2:8" x14ac:dyDescent="0.25">
      <c r="C4" s="70"/>
      <c r="H4" s="294"/>
    </row>
    <row r="5" spans="2:8" x14ac:dyDescent="0.25">
      <c r="B5" s="70" t="s">
        <v>405</v>
      </c>
      <c r="C5" s="243" t="s">
        <v>450</v>
      </c>
      <c r="D5" s="70"/>
      <c r="E5" s="70"/>
      <c r="F5" s="70"/>
      <c r="G5" s="70"/>
      <c r="H5" s="294"/>
    </row>
    <row r="6" spans="2:8" ht="39.6" x14ac:dyDescent="0.25">
      <c r="B6" s="70" t="s">
        <v>406</v>
      </c>
      <c r="C6" s="244" t="s">
        <v>576</v>
      </c>
      <c r="D6" s="70"/>
      <c r="E6" s="70"/>
      <c r="F6" s="70"/>
      <c r="G6" s="70"/>
      <c r="H6" s="294"/>
    </row>
    <row r="7" spans="2:8" x14ac:dyDescent="0.25">
      <c r="B7" s="70"/>
      <c r="C7" s="70"/>
      <c r="D7" s="70"/>
      <c r="E7" s="70"/>
      <c r="F7" s="70"/>
      <c r="G7" s="70"/>
      <c r="H7" s="294"/>
    </row>
    <row r="20" spans="2:10" x14ac:dyDescent="0.25">
      <c r="B20" s="222"/>
      <c r="C20" s="222"/>
      <c r="D20" s="222"/>
    </row>
    <row r="21" spans="2:10" x14ac:dyDescent="0.25">
      <c r="J21" s="70">
        <f>G9+G10</f>
        <v>0</v>
      </c>
    </row>
    <row r="26" spans="2:10" x14ac:dyDescent="0.25">
      <c r="D26" s="222"/>
    </row>
  </sheetData>
  <mergeCells count="1">
    <mergeCell ref="H4:H7"/>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07209-C79B-46E4-B449-19ACD8AA9C1D}">
  <sheetPr codeName="Sheet11"/>
  <dimension ref="B1:I77"/>
  <sheetViews>
    <sheetView view="pageBreakPreview" zoomScale="80" zoomScaleNormal="125" zoomScaleSheetLayoutView="80" zoomScalePageLayoutView="125" workbookViewId="0">
      <selection activeCell="G14" sqref="G14"/>
    </sheetView>
  </sheetViews>
  <sheetFormatPr defaultColWidth="6.88671875" defaultRowHeight="13.2" x14ac:dyDescent="0.25"/>
  <cols>
    <col min="1" max="1" width="0.88671875" style="38" customWidth="1"/>
    <col min="2" max="2" width="11.6640625" style="40" customWidth="1"/>
    <col min="3" max="3" width="45.6640625" style="39" customWidth="1"/>
    <col min="4" max="4" width="13.6640625" style="41" customWidth="1"/>
    <col min="5" max="5" width="5.6640625" style="41" customWidth="1"/>
    <col min="6" max="6" width="15.6640625" style="166" customWidth="1"/>
    <col min="7" max="7" width="15.6640625" style="515" customWidth="1"/>
    <col min="8" max="8" width="17.44140625" style="42" customWidth="1"/>
    <col min="9" max="9" width="0.88671875" style="42" customWidth="1"/>
    <col min="10" max="16384" width="6.88671875" style="38"/>
  </cols>
  <sheetData>
    <row r="1" spans="2:9" ht="13.2" customHeight="1" x14ac:dyDescent="0.25">
      <c r="B1" s="463" t="str">
        <f>Client1</f>
        <v>Province of KwaZulu-Natal</v>
      </c>
      <c r="C1" s="463"/>
      <c r="F1" s="463" t="str">
        <f>"Contract No. "&amp;ContractNo</f>
        <v>Contract No. ZNB00511/00000/00/HOD/INF/21/T</v>
      </c>
      <c r="G1" s="475"/>
      <c r="H1" s="463"/>
    </row>
    <row r="2" spans="2:9" ht="13.2" customHeight="1" x14ac:dyDescent="0.25">
      <c r="B2" s="514" t="str">
        <f>Client2</f>
        <v>Department of Transport</v>
      </c>
      <c r="C2" s="514"/>
    </row>
    <row r="3" spans="2:9" x14ac:dyDescent="0.25">
      <c r="B3" s="67"/>
      <c r="C3" s="67"/>
      <c r="D3" s="68"/>
      <c r="E3" s="68"/>
      <c r="F3" s="224"/>
      <c r="G3" s="516"/>
      <c r="H3" s="69"/>
    </row>
    <row r="4" spans="2:9" ht="12.75" customHeight="1" x14ac:dyDescent="0.25">
      <c r="B4" s="512" t="s">
        <v>8</v>
      </c>
      <c r="C4" s="513"/>
      <c r="D4" s="513"/>
      <c r="E4" s="513"/>
      <c r="F4" s="513"/>
      <c r="G4" s="517"/>
      <c r="H4" s="504" t="str">
        <f>"CHAPTER "&amp;B10</f>
        <v>CHAPTER C5.1</v>
      </c>
      <c r="I4" s="43"/>
    </row>
    <row r="5" spans="2:9" ht="7.5" customHeight="1" x14ac:dyDescent="0.25">
      <c r="B5" s="247" t="str">
        <f>ContractDescription</f>
        <v>THE UPGRADE OF DISTRICT ROAD 1001 (KM 0+000 TO KM 4+780) IN THE UMGUNGUNDLOVU DISTRICT UNDER PIETERMARITZBURG REGION</v>
      </c>
      <c r="C5" s="463"/>
      <c r="D5" s="463"/>
      <c r="E5" s="463"/>
      <c r="F5" s="463"/>
      <c r="G5" s="475"/>
      <c r="H5" s="505"/>
      <c r="I5" s="7"/>
    </row>
    <row r="6" spans="2:9" ht="12.75" customHeight="1" x14ac:dyDescent="0.25">
      <c r="B6" s="247"/>
      <c r="C6" s="463"/>
      <c r="D6" s="463"/>
      <c r="E6" s="463"/>
      <c r="F6" s="463"/>
      <c r="G6" s="475"/>
      <c r="H6" s="505"/>
      <c r="I6" s="7"/>
    </row>
    <row r="7" spans="2:9" ht="7.5" customHeight="1" x14ac:dyDescent="0.25">
      <c r="B7" s="464"/>
      <c r="C7" s="465"/>
      <c r="D7" s="465"/>
      <c r="E7" s="465"/>
      <c r="F7" s="465"/>
      <c r="G7" s="476"/>
      <c r="H7" s="506"/>
      <c r="I7" s="7"/>
    </row>
    <row r="8" spans="2:9" s="11" customFormat="1" ht="24.9" customHeight="1" x14ac:dyDescent="0.25">
      <c r="B8" s="9" t="s">
        <v>0</v>
      </c>
      <c r="C8" s="10" t="s">
        <v>1</v>
      </c>
      <c r="D8" s="10" t="s">
        <v>2</v>
      </c>
      <c r="E8" s="10" t="s">
        <v>9</v>
      </c>
      <c r="F8" s="164" t="s">
        <v>3</v>
      </c>
      <c r="G8" s="477" t="s">
        <v>4</v>
      </c>
      <c r="H8" s="10" t="s">
        <v>5</v>
      </c>
    </row>
    <row r="9" spans="2:9" x14ac:dyDescent="0.25">
      <c r="B9" s="37"/>
      <c r="C9" s="31"/>
      <c r="D9" s="14"/>
      <c r="E9" s="14"/>
      <c r="F9" s="185"/>
      <c r="G9" s="478"/>
      <c r="H9" s="21" t="str">
        <f t="shared" ref="H9:H34" si="0">IF(D9="","",F9*G9)</f>
        <v/>
      </c>
      <c r="I9" s="17"/>
    </row>
    <row r="10" spans="2:9" x14ac:dyDescent="0.25">
      <c r="B10" s="53" t="s">
        <v>190</v>
      </c>
      <c r="C10" s="93" t="s">
        <v>191</v>
      </c>
      <c r="D10" s="14"/>
      <c r="E10" s="14"/>
      <c r="F10" s="185"/>
      <c r="G10" s="485"/>
      <c r="H10" s="21" t="str">
        <f t="shared" si="0"/>
        <v/>
      </c>
      <c r="I10" s="33"/>
    </row>
    <row r="11" spans="2:9" x14ac:dyDescent="0.25">
      <c r="B11" s="37"/>
      <c r="C11" s="31"/>
      <c r="D11" s="14"/>
      <c r="E11" s="14"/>
      <c r="F11" s="185"/>
      <c r="G11" s="485"/>
      <c r="H11" s="21"/>
      <c r="I11" s="33"/>
    </row>
    <row r="12" spans="2:9" x14ac:dyDescent="0.25">
      <c r="B12" s="53" t="s">
        <v>193</v>
      </c>
      <c r="C12" s="93" t="s">
        <v>192</v>
      </c>
      <c r="D12" s="14"/>
      <c r="E12" s="14"/>
      <c r="F12" s="185"/>
      <c r="G12" s="485"/>
      <c r="H12" s="21"/>
      <c r="I12" s="33"/>
    </row>
    <row r="13" spans="2:9" x14ac:dyDescent="0.25">
      <c r="B13" s="37"/>
      <c r="C13" s="31"/>
      <c r="D13" s="14"/>
      <c r="E13" s="14"/>
      <c r="F13" s="201"/>
      <c r="G13" s="498"/>
      <c r="H13" s="16"/>
      <c r="I13" s="34"/>
    </row>
    <row r="14" spans="2:9" ht="15.6" x14ac:dyDescent="0.25">
      <c r="B14" s="37" t="s">
        <v>194</v>
      </c>
      <c r="C14" s="31" t="s">
        <v>195</v>
      </c>
      <c r="D14" s="14" t="s">
        <v>31</v>
      </c>
      <c r="E14" s="14"/>
      <c r="F14" s="201">
        <f>+'[5]C4.4'!F24+215</f>
        <v>5810</v>
      </c>
      <c r="G14" s="498"/>
      <c r="H14" s="16">
        <f>G14*F14</f>
        <v>0</v>
      </c>
      <c r="I14" s="34"/>
    </row>
    <row r="15" spans="2:9" x14ac:dyDescent="0.25">
      <c r="B15" s="37"/>
      <c r="C15" s="31"/>
      <c r="D15" s="14"/>
      <c r="E15" s="14"/>
      <c r="F15" s="201"/>
      <c r="G15" s="498"/>
      <c r="H15" s="16"/>
      <c r="I15" s="34"/>
    </row>
    <row r="16" spans="2:9" x14ac:dyDescent="0.25">
      <c r="B16" s="37" t="s">
        <v>198</v>
      </c>
      <c r="C16" s="31" t="s">
        <v>199</v>
      </c>
      <c r="D16" s="14"/>
      <c r="E16" s="14"/>
      <c r="F16" s="186"/>
      <c r="G16" s="498"/>
      <c r="H16" s="16"/>
      <c r="I16" s="34"/>
    </row>
    <row r="17" spans="2:9" x14ac:dyDescent="0.25">
      <c r="B17" s="37"/>
      <c r="C17" s="31"/>
      <c r="D17" s="14"/>
      <c r="E17" s="14"/>
      <c r="F17" s="186"/>
      <c r="G17" s="498"/>
      <c r="H17" s="16"/>
      <c r="I17" s="34"/>
    </row>
    <row r="18" spans="2:9" x14ac:dyDescent="0.25">
      <c r="B18" s="37" t="s">
        <v>200</v>
      </c>
      <c r="C18" s="31" t="s">
        <v>201</v>
      </c>
      <c r="D18" s="14"/>
      <c r="E18" s="14"/>
      <c r="F18" s="186"/>
      <c r="G18" s="498"/>
      <c r="H18" s="16"/>
      <c r="I18" s="34"/>
    </row>
    <row r="19" spans="2:9" x14ac:dyDescent="0.25">
      <c r="B19" s="37"/>
      <c r="C19" s="31"/>
      <c r="D19" s="14"/>
      <c r="E19" s="14"/>
      <c r="F19" s="186"/>
      <c r="G19" s="498"/>
      <c r="H19" s="16"/>
      <c r="I19" s="34"/>
    </row>
    <row r="20" spans="2:9" ht="15.6" x14ac:dyDescent="0.25">
      <c r="B20" s="206" t="s">
        <v>54</v>
      </c>
      <c r="C20" s="193" t="s">
        <v>202</v>
      </c>
      <c r="D20" s="185" t="s">
        <v>522</v>
      </c>
      <c r="E20" s="14"/>
      <c r="F20" s="186">
        <v>610</v>
      </c>
      <c r="G20" s="498"/>
      <c r="H20" s="16">
        <f>G20*F20</f>
        <v>0</v>
      </c>
      <c r="I20" s="33"/>
    </row>
    <row r="21" spans="2:9" x14ac:dyDescent="0.25">
      <c r="B21" s="37"/>
      <c r="C21" s="31"/>
      <c r="D21" s="14"/>
      <c r="E21" s="14"/>
      <c r="F21" s="186"/>
      <c r="G21" s="498"/>
      <c r="H21" s="16"/>
      <c r="I21" s="33"/>
    </row>
    <row r="22" spans="2:9" ht="15.6" x14ac:dyDescent="0.25">
      <c r="B22" s="37" t="s">
        <v>56</v>
      </c>
      <c r="C22" s="31" t="s">
        <v>203</v>
      </c>
      <c r="D22" s="14" t="s">
        <v>31</v>
      </c>
      <c r="E22" s="14"/>
      <c r="F22" s="186">
        <v>610</v>
      </c>
      <c r="G22" s="498"/>
      <c r="H22" s="16">
        <f>G22*F22</f>
        <v>0</v>
      </c>
      <c r="I22" s="33"/>
    </row>
    <row r="23" spans="2:9" x14ac:dyDescent="0.25">
      <c r="B23" s="37"/>
      <c r="C23" s="31"/>
      <c r="D23" s="14"/>
      <c r="E23" s="14"/>
      <c r="F23" s="186"/>
      <c r="G23" s="498"/>
      <c r="H23" s="16"/>
      <c r="I23" s="33"/>
    </row>
    <row r="24" spans="2:9" x14ac:dyDescent="0.25">
      <c r="B24" s="37" t="s">
        <v>200</v>
      </c>
      <c r="C24" s="31" t="s">
        <v>204</v>
      </c>
      <c r="D24" s="14"/>
      <c r="E24" s="14"/>
      <c r="F24" s="186"/>
      <c r="G24" s="498"/>
      <c r="H24" s="16"/>
      <c r="I24" s="33"/>
    </row>
    <row r="25" spans="2:9" x14ac:dyDescent="0.25">
      <c r="B25" s="37"/>
      <c r="C25" s="31"/>
      <c r="D25" s="14"/>
      <c r="E25" s="14"/>
      <c r="F25" s="186"/>
      <c r="G25" s="498"/>
      <c r="H25" s="16"/>
      <c r="I25" s="33"/>
    </row>
    <row r="26" spans="2:9" ht="15.6" x14ac:dyDescent="0.25">
      <c r="B26" s="37" t="s">
        <v>54</v>
      </c>
      <c r="C26" s="31" t="s">
        <v>202</v>
      </c>
      <c r="D26" s="185" t="s">
        <v>522</v>
      </c>
      <c r="E26" s="14"/>
      <c r="F26" s="186">
        <v>450</v>
      </c>
      <c r="G26" s="509"/>
      <c r="H26" s="16">
        <f>G26*F26</f>
        <v>0</v>
      </c>
      <c r="I26" s="33"/>
    </row>
    <row r="27" spans="2:9" x14ac:dyDescent="0.25">
      <c r="B27" s="37"/>
      <c r="C27" s="31"/>
      <c r="D27" s="14"/>
      <c r="E27" s="14"/>
      <c r="F27" s="186"/>
      <c r="G27" s="509"/>
      <c r="H27" s="16"/>
      <c r="I27" s="33"/>
    </row>
    <row r="28" spans="2:9" ht="15.6" x14ac:dyDescent="0.25">
      <c r="B28" s="37" t="s">
        <v>56</v>
      </c>
      <c r="C28" s="31" t="s">
        <v>203</v>
      </c>
      <c r="D28" s="14" t="s">
        <v>31</v>
      </c>
      <c r="E28" s="14"/>
      <c r="F28" s="186">
        <v>450</v>
      </c>
      <c r="G28" s="509"/>
      <c r="H28" s="16">
        <f>G28*F28</f>
        <v>0</v>
      </c>
      <c r="I28" s="33"/>
    </row>
    <row r="29" spans="2:9" x14ac:dyDescent="0.25">
      <c r="B29" s="37"/>
      <c r="C29" s="31"/>
      <c r="D29" s="14"/>
      <c r="E29" s="14"/>
      <c r="F29" s="186"/>
      <c r="G29" s="498"/>
      <c r="H29" s="16"/>
      <c r="I29" s="33"/>
    </row>
    <row r="30" spans="2:9" x14ac:dyDescent="0.25">
      <c r="B30" s="37" t="s">
        <v>205</v>
      </c>
      <c r="C30" s="31" t="s">
        <v>206</v>
      </c>
      <c r="D30" s="14"/>
      <c r="E30" s="14"/>
      <c r="F30" s="186"/>
      <c r="G30" s="498"/>
      <c r="H30" s="16"/>
      <c r="I30" s="33"/>
    </row>
    <row r="31" spans="2:9" x14ac:dyDescent="0.25">
      <c r="B31" s="37"/>
      <c r="C31" s="31"/>
      <c r="D31" s="14"/>
      <c r="E31" s="14"/>
      <c r="F31" s="186"/>
      <c r="G31" s="498"/>
      <c r="H31" s="16"/>
      <c r="I31" s="33"/>
    </row>
    <row r="32" spans="2:9" ht="15.6" x14ac:dyDescent="0.25">
      <c r="B32" s="37" t="s">
        <v>207</v>
      </c>
      <c r="C32" s="31" t="s">
        <v>208</v>
      </c>
      <c r="D32" s="14" t="s">
        <v>31</v>
      </c>
      <c r="E32" s="14"/>
      <c r="F32" s="186">
        <v>2035</v>
      </c>
      <c r="G32" s="498"/>
      <c r="H32" s="16">
        <f>G32*F32</f>
        <v>0</v>
      </c>
      <c r="I32" s="33"/>
    </row>
    <row r="33" spans="2:9" x14ac:dyDescent="0.25">
      <c r="B33" s="37"/>
      <c r="C33" s="31"/>
      <c r="D33" s="14"/>
      <c r="E33" s="14"/>
      <c r="F33" s="186"/>
      <c r="G33" s="498"/>
      <c r="H33" s="16"/>
      <c r="I33" s="33"/>
    </row>
    <row r="34" spans="2:9" ht="15.6" x14ac:dyDescent="0.25">
      <c r="B34" s="37" t="s">
        <v>209</v>
      </c>
      <c r="C34" s="31" t="s">
        <v>210</v>
      </c>
      <c r="D34" s="14" t="s">
        <v>31</v>
      </c>
      <c r="E34" s="14"/>
      <c r="F34" s="186">
        <v>1020</v>
      </c>
      <c r="G34" s="498"/>
      <c r="H34" s="16">
        <f>G34*F34</f>
        <v>0</v>
      </c>
      <c r="I34" s="33"/>
    </row>
    <row r="35" spans="2:9" x14ac:dyDescent="0.25">
      <c r="B35" s="37"/>
      <c r="C35" s="31"/>
      <c r="D35" s="14"/>
      <c r="E35" s="14"/>
      <c r="F35" s="186"/>
      <c r="G35" s="498"/>
      <c r="H35" s="16"/>
      <c r="I35" s="33"/>
    </row>
    <row r="36" spans="2:9" x14ac:dyDescent="0.25">
      <c r="B36" s="37"/>
      <c r="C36" s="95"/>
      <c r="D36" s="14"/>
      <c r="E36" s="14"/>
      <c r="F36" s="186"/>
      <c r="G36" s="498"/>
      <c r="H36" s="16"/>
      <c r="I36" s="33"/>
    </row>
    <row r="37" spans="2:9" s="23" customFormat="1" x14ac:dyDescent="0.25">
      <c r="B37" s="37"/>
      <c r="C37" s="95"/>
      <c r="D37" s="14"/>
      <c r="E37" s="14"/>
      <c r="F37" s="186"/>
      <c r="G37" s="498"/>
      <c r="H37" s="16"/>
      <c r="I37" s="27"/>
    </row>
    <row r="38" spans="2:9" s="1" customFormat="1" x14ac:dyDescent="0.25">
      <c r="B38" s="37"/>
      <c r="C38" s="31"/>
      <c r="D38" s="14"/>
      <c r="E38" s="14"/>
      <c r="F38" s="186"/>
      <c r="G38" s="509"/>
      <c r="H38" s="126"/>
      <c r="I38" s="5"/>
    </row>
    <row r="39" spans="2:9" s="1" customFormat="1" x14ac:dyDescent="0.25">
      <c r="B39" s="37"/>
      <c r="C39" s="95"/>
      <c r="D39" s="14"/>
      <c r="E39" s="14"/>
      <c r="F39" s="186"/>
      <c r="G39" s="509"/>
      <c r="H39" s="126"/>
      <c r="I39" s="5"/>
    </row>
    <row r="40" spans="2:9" s="1" customFormat="1" x14ac:dyDescent="0.25">
      <c r="B40" s="37"/>
      <c r="C40" s="95"/>
      <c r="D40" s="14"/>
      <c r="E40" s="14"/>
      <c r="F40" s="186"/>
      <c r="G40" s="509"/>
      <c r="H40" s="126"/>
      <c r="I40" s="5"/>
    </row>
    <row r="41" spans="2:9" s="1" customFormat="1" x14ac:dyDescent="0.25">
      <c r="B41" s="37"/>
      <c r="C41" s="95"/>
      <c r="D41" s="14"/>
      <c r="E41" s="14"/>
      <c r="F41" s="186"/>
      <c r="G41" s="498"/>
      <c r="H41" s="16"/>
      <c r="I41" s="6"/>
    </row>
    <row r="42" spans="2:9" s="1" customFormat="1" ht="12.75" customHeight="1" x14ac:dyDescent="0.25">
      <c r="B42" s="37"/>
      <c r="C42" s="95"/>
      <c r="D42" s="14"/>
      <c r="E42" s="14"/>
      <c r="F42" s="186"/>
      <c r="G42" s="498"/>
      <c r="H42" s="16"/>
      <c r="I42" s="7"/>
    </row>
    <row r="43" spans="2:9" s="1" customFormat="1" ht="12.75" customHeight="1" x14ac:dyDescent="0.25">
      <c r="B43" s="37"/>
      <c r="C43" s="95"/>
      <c r="D43" s="14"/>
      <c r="E43" s="14"/>
      <c r="F43" s="186"/>
      <c r="G43" s="498"/>
      <c r="H43" s="16"/>
      <c r="I43" s="7"/>
    </row>
    <row r="44" spans="2:9" s="1" customFormat="1" ht="12.75" customHeight="1" x14ac:dyDescent="0.25">
      <c r="B44" s="37"/>
      <c r="C44" s="31"/>
      <c r="D44" s="14"/>
      <c r="E44" s="14"/>
      <c r="F44" s="186"/>
      <c r="G44" s="498"/>
      <c r="H44" s="16"/>
      <c r="I44" s="7"/>
    </row>
    <row r="45" spans="2:9" s="1" customFormat="1" ht="12.75" customHeight="1" x14ac:dyDescent="0.25">
      <c r="B45" s="37"/>
      <c r="C45" s="31"/>
      <c r="D45" s="14"/>
      <c r="E45" s="14"/>
      <c r="F45" s="186"/>
      <c r="G45" s="498"/>
      <c r="H45" s="16"/>
      <c r="I45" s="7"/>
    </row>
    <row r="46" spans="2:9" s="1" customFormat="1" ht="12.75" customHeight="1" x14ac:dyDescent="0.25">
      <c r="B46" s="37"/>
      <c r="C46" s="31"/>
      <c r="D46" s="14"/>
      <c r="E46" s="14"/>
      <c r="F46" s="186"/>
      <c r="G46" s="498"/>
      <c r="H46" s="16"/>
      <c r="I46" s="7"/>
    </row>
    <row r="47" spans="2:9" s="1" customFormat="1" ht="12.75" customHeight="1" x14ac:dyDescent="0.25">
      <c r="B47" s="37"/>
      <c r="C47" s="31"/>
      <c r="D47" s="14"/>
      <c r="E47" s="14"/>
      <c r="F47" s="186"/>
      <c r="G47" s="498"/>
      <c r="H47" s="16"/>
      <c r="I47" s="7"/>
    </row>
    <row r="48" spans="2:9" s="1" customFormat="1" ht="12.75" customHeight="1" x14ac:dyDescent="0.25">
      <c r="B48" s="37"/>
      <c r="C48" s="31"/>
      <c r="D48" s="14"/>
      <c r="E48" s="14"/>
      <c r="F48" s="186"/>
      <c r="G48" s="498"/>
      <c r="H48" s="16"/>
      <c r="I48" s="7"/>
    </row>
    <row r="49" spans="2:9" s="1" customFormat="1" ht="12.75" customHeight="1" x14ac:dyDescent="0.25">
      <c r="B49" s="37"/>
      <c r="C49" s="31"/>
      <c r="D49" s="14"/>
      <c r="E49" s="14"/>
      <c r="F49" s="186"/>
      <c r="G49" s="498"/>
      <c r="H49" s="16"/>
      <c r="I49" s="7"/>
    </row>
    <row r="50" spans="2:9" s="1" customFormat="1" ht="12.75" customHeight="1" x14ac:dyDescent="0.25">
      <c r="B50" s="37"/>
      <c r="C50" s="31"/>
      <c r="D50" s="14"/>
      <c r="E50" s="14"/>
      <c r="F50" s="186"/>
      <c r="G50" s="498"/>
      <c r="H50" s="16"/>
      <c r="I50" s="7"/>
    </row>
    <row r="51" spans="2:9" s="1" customFormat="1" ht="12.75" customHeight="1" x14ac:dyDescent="0.25">
      <c r="B51" s="37"/>
      <c r="C51" s="95"/>
      <c r="D51" s="14"/>
      <c r="E51" s="14"/>
      <c r="F51" s="186"/>
      <c r="G51" s="498"/>
      <c r="H51" s="16"/>
      <c r="I51" s="7"/>
    </row>
    <row r="52" spans="2:9" s="1" customFormat="1" ht="12.75" customHeight="1" x14ac:dyDescent="0.25">
      <c r="B52" s="37"/>
      <c r="C52" s="95"/>
      <c r="D52" s="14"/>
      <c r="E52" s="14"/>
      <c r="F52" s="186"/>
      <c r="G52" s="498"/>
      <c r="H52" s="16"/>
      <c r="I52" s="7"/>
    </row>
    <row r="53" spans="2:9" s="1" customFormat="1" ht="12.75" customHeight="1" x14ac:dyDescent="0.25">
      <c r="B53" s="37"/>
      <c r="C53" s="95"/>
      <c r="D53" s="14"/>
      <c r="E53" s="14"/>
      <c r="F53" s="186"/>
      <c r="G53" s="498"/>
      <c r="H53" s="16"/>
      <c r="I53" s="7"/>
    </row>
    <row r="54" spans="2:9" s="1" customFormat="1" ht="12.75" customHeight="1" x14ac:dyDescent="0.25">
      <c r="B54" s="37"/>
      <c r="C54" s="95"/>
      <c r="D54" s="14"/>
      <c r="E54" s="14"/>
      <c r="F54" s="186"/>
      <c r="G54" s="498"/>
      <c r="H54" s="16"/>
      <c r="I54" s="7"/>
    </row>
    <row r="55" spans="2:9" s="1" customFormat="1" ht="12.75" customHeight="1" x14ac:dyDescent="0.25">
      <c r="B55" s="37"/>
      <c r="C55" s="95"/>
      <c r="D55" s="14"/>
      <c r="E55" s="14"/>
      <c r="F55" s="186"/>
      <c r="G55" s="498"/>
      <c r="H55" s="16"/>
      <c r="I55" s="7"/>
    </row>
    <row r="56" spans="2:9" s="1" customFormat="1" ht="12.75" customHeight="1" x14ac:dyDescent="0.25">
      <c r="B56" s="37"/>
      <c r="C56" s="95"/>
      <c r="D56" s="14"/>
      <c r="E56" s="14"/>
      <c r="F56" s="186"/>
      <c r="G56" s="498"/>
      <c r="H56" s="16"/>
      <c r="I56" s="7"/>
    </row>
    <row r="57" spans="2:9" s="1" customFormat="1" ht="12.75" customHeight="1" x14ac:dyDescent="0.25">
      <c r="B57" s="37"/>
      <c r="C57" s="95"/>
      <c r="D57" s="14"/>
      <c r="E57" s="14"/>
      <c r="F57" s="186"/>
      <c r="G57" s="498"/>
      <c r="H57" s="16"/>
      <c r="I57" s="7"/>
    </row>
    <row r="58" spans="2:9" s="1" customFormat="1" ht="12.75" customHeight="1" x14ac:dyDescent="0.25">
      <c r="B58" s="37"/>
      <c r="C58" s="95"/>
      <c r="D58" s="14"/>
      <c r="E58" s="14"/>
      <c r="F58" s="186"/>
      <c r="G58" s="498"/>
      <c r="H58" s="16"/>
      <c r="I58" s="7"/>
    </row>
    <row r="59" spans="2:9" s="1" customFormat="1" ht="12.75" customHeight="1" x14ac:dyDescent="0.25">
      <c r="B59" s="37"/>
      <c r="C59" s="95"/>
      <c r="D59" s="14"/>
      <c r="E59" s="14"/>
      <c r="F59" s="186"/>
      <c r="G59" s="498"/>
      <c r="H59" s="16"/>
      <c r="I59" s="7"/>
    </row>
    <row r="60" spans="2:9" s="1" customFormat="1" ht="12.75" customHeight="1" x14ac:dyDescent="0.25">
      <c r="B60" s="37"/>
      <c r="C60" s="95"/>
      <c r="D60" s="14"/>
      <c r="E60" s="14"/>
      <c r="F60" s="186"/>
      <c r="G60" s="498"/>
      <c r="H60" s="16"/>
      <c r="I60" s="7"/>
    </row>
    <row r="61" spans="2:9" s="1" customFormat="1" ht="12.75" customHeight="1" x14ac:dyDescent="0.25">
      <c r="B61" s="37"/>
      <c r="C61" s="95"/>
      <c r="D61" s="14"/>
      <c r="E61" s="14"/>
      <c r="F61" s="186"/>
      <c r="G61" s="498"/>
      <c r="H61" s="16"/>
      <c r="I61" s="7"/>
    </row>
    <row r="62" spans="2:9" s="1" customFormat="1" ht="12.75" customHeight="1" x14ac:dyDescent="0.25">
      <c r="B62" s="37"/>
      <c r="C62" s="95"/>
      <c r="D62" s="14"/>
      <c r="E62" s="14"/>
      <c r="F62" s="186"/>
      <c r="G62" s="498"/>
      <c r="H62" s="16"/>
      <c r="I62" s="7"/>
    </row>
    <row r="63" spans="2:9" s="1" customFormat="1" ht="12.75" customHeight="1" x14ac:dyDescent="0.25">
      <c r="B63" s="37"/>
      <c r="C63" s="95"/>
      <c r="D63" s="14"/>
      <c r="E63" s="14"/>
      <c r="F63" s="186"/>
      <c r="G63" s="498"/>
      <c r="H63" s="16"/>
      <c r="I63" s="7"/>
    </row>
    <row r="64" spans="2:9" s="1" customFormat="1" ht="12.75" customHeight="1" x14ac:dyDescent="0.25">
      <c r="B64" s="37"/>
      <c r="C64" s="95"/>
      <c r="D64" s="14"/>
      <c r="E64" s="14"/>
      <c r="F64" s="186"/>
      <c r="G64" s="498"/>
      <c r="H64" s="16"/>
      <c r="I64" s="7"/>
    </row>
    <row r="65" spans="2:9" s="1" customFormat="1" ht="12.75" customHeight="1" x14ac:dyDescent="0.25">
      <c r="B65" s="37"/>
      <c r="C65" s="95"/>
      <c r="D65" s="14"/>
      <c r="E65" s="14"/>
      <c r="F65" s="186"/>
      <c r="G65" s="498"/>
      <c r="H65" s="16"/>
      <c r="I65" s="7"/>
    </row>
    <row r="66" spans="2:9" s="1" customFormat="1" ht="12.75" customHeight="1" x14ac:dyDescent="0.25">
      <c r="B66" s="37"/>
      <c r="C66" s="95"/>
      <c r="D66" s="14"/>
      <c r="E66" s="14"/>
      <c r="F66" s="186"/>
      <c r="G66" s="498"/>
      <c r="H66" s="16"/>
      <c r="I66" s="7"/>
    </row>
    <row r="67" spans="2:9" s="1" customFormat="1" ht="12.75" customHeight="1" x14ac:dyDescent="0.25">
      <c r="B67" s="37"/>
      <c r="C67" s="95"/>
      <c r="D67" s="14"/>
      <c r="E67" s="14"/>
      <c r="F67" s="186"/>
      <c r="G67" s="498"/>
      <c r="H67" s="16"/>
      <c r="I67" s="7"/>
    </row>
    <row r="68" spans="2:9" s="1" customFormat="1" ht="12.75" customHeight="1" x14ac:dyDescent="0.25">
      <c r="B68" s="37"/>
      <c r="C68" s="95"/>
      <c r="D68" s="14"/>
      <c r="E68" s="14"/>
      <c r="F68" s="186"/>
      <c r="G68" s="498"/>
      <c r="H68" s="16"/>
      <c r="I68" s="7"/>
    </row>
    <row r="69" spans="2:9" s="1" customFormat="1" ht="12.75" customHeight="1" x14ac:dyDescent="0.25">
      <c r="B69" s="37"/>
      <c r="C69" s="95"/>
      <c r="D69" s="14"/>
      <c r="E69" s="14"/>
      <c r="F69" s="186"/>
      <c r="G69" s="498"/>
      <c r="H69" s="16"/>
      <c r="I69" s="7"/>
    </row>
    <row r="70" spans="2:9" s="1" customFormat="1" ht="12.75" customHeight="1" x14ac:dyDescent="0.25">
      <c r="B70" s="37"/>
      <c r="C70" s="95"/>
      <c r="D70" s="14"/>
      <c r="E70" s="14"/>
      <c r="F70" s="186"/>
      <c r="G70" s="498"/>
      <c r="H70" s="16"/>
      <c r="I70" s="7"/>
    </row>
    <row r="71" spans="2:9" s="1" customFormat="1" ht="12.75" customHeight="1" x14ac:dyDescent="0.25">
      <c r="B71" s="37"/>
      <c r="C71" s="95"/>
      <c r="D71" s="14"/>
      <c r="E71" s="14"/>
      <c r="F71" s="186"/>
      <c r="G71" s="498"/>
      <c r="H71" s="16"/>
      <c r="I71" s="7"/>
    </row>
    <row r="72" spans="2:9" s="1" customFormat="1" ht="12.75" customHeight="1" x14ac:dyDescent="0.25">
      <c r="B72" s="37"/>
      <c r="C72" s="95"/>
      <c r="D72" s="14"/>
      <c r="E72" s="14"/>
      <c r="F72" s="186"/>
      <c r="G72" s="498"/>
      <c r="H72" s="16"/>
      <c r="I72" s="7"/>
    </row>
    <row r="73" spans="2:9" s="1" customFormat="1" ht="12.75" customHeight="1" x14ac:dyDescent="0.25">
      <c r="B73" s="37"/>
      <c r="C73" s="95"/>
      <c r="D73" s="14"/>
      <c r="E73" s="14"/>
      <c r="F73" s="186"/>
      <c r="G73" s="498"/>
      <c r="H73" s="16"/>
      <c r="I73" s="7"/>
    </row>
    <row r="74" spans="2:9" s="1" customFormat="1" ht="12.75" customHeight="1" x14ac:dyDescent="0.25">
      <c r="B74" s="37"/>
      <c r="C74" s="95"/>
      <c r="D74" s="14"/>
      <c r="E74" s="14"/>
      <c r="F74" s="186"/>
      <c r="G74" s="498"/>
      <c r="H74" s="16"/>
      <c r="I74" s="7"/>
    </row>
    <row r="75" spans="2:9" s="1" customFormat="1" ht="12.75" customHeight="1" x14ac:dyDescent="0.25">
      <c r="B75" s="37"/>
      <c r="C75" s="95"/>
      <c r="D75" s="14"/>
      <c r="E75" s="14"/>
      <c r="F75" s="186"/>
      <c r="G75" s="498"/>
      <c r="H75" s="16"/>
      <c r="I75" s="7"/>
    </row>
    <row r="76" spans="2:9" s="1" customFormat="1" ht="12.75" customHeight="1" x14ac:dyDescent="0.25">
      <c r="B76" s="37"/>
      <c r="C76" s="95"/>
      <c r="D76" s="14"/>
      <c r="E76" s="14"/>
      <c r="F76" s="186"/>
      <c r="G76" s="498"/>
      <c r="H76" s="16"/>
      <c r="I76" s="7"/>
    </row>
    <row r="77" spans="2:9" s="23" customFormat="1" ht="24.9" customHeight="1" x14ac:dyDescent="0.25">
      <c r="B77" s="96" t="str">
        <f>$B$10</f>
        <v>C5.1</v>
      </c>
      <c r="C77" s="97" t="s">
        <v>404</v>
      </c>
      <c r="D77" s="98"/>
      <c r="E77" s="98"/>
      <c r="F77" s="223"/>
      <c r="G77" s="502"/>
      <c r="H77" s="92">
        <f>SUM(H9:H76)</f>
        <v>0</v>
      </c>
      <c r="I77" s="27"/>
    </row>
  </sheetData>
  <sheetProtection algorithmName="SHA-512" hashValue="IUVIpz4m/Wm3wMZAQlfbCXLXciPxKOiE04HUXSWTCPOM5nJT9qX0MdXmJL5tIIrSv1nhDFNamYgi+m/TrP6wMw==" saltValue="RSpbRWDEWNWfjujh3YPyaw==" spinCount="100000" sheet="1" objects="1" scenarios="1" selectLockedCells="1"/>
  <phoneticPr fontId="14" type="noConversion"/>
  <printOptions horizontalCentered="1"/>
  <pageMargins left="0.70866141732283472" right="0.70866141732283472" top="0.74803149606299213" bottom="0.74803149606299213" header="0.31496062992125984" footer="0.31496062992125984"/>
  <pageSetup paperSize="9" scale="70" firstPageNumber="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C57E1-B033-4CB5-82FE-3D1B5C920CB2}">
  <sheetPr codeName="Sheet12"/>
  <dimension ref="B1:I75"/>
  <sheetViews>
    <sheetView view="pageBreakPreview" zoomScale="80" zoomScaleNormal="125" zoomScaleSheetLayoutView="80" zoomScalePageLayoutView="125" workbookViewId="0">
      <selection activeCell="G18" sqref="G18"/>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6384" width="6.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56"/>
      <c r="C3" s="56"/>
      <c r="D3" s="57"/>
      <c r="E3" s="57"/>
      <c r="F3" s="57"/>
      <c r="G3" s="473"/>
      <c r="H3" s="66"/>
    </row>
    <row r="4" spans="2:9" x14ac:dyDescent="0.25">
      <c r="B4" s="469" t="s">
        <v>8</v>
      </c>
      <c r="C4" s="470"/>
      <c r="D4" s="470"/>
      <c r="E4" s="470"/>
      <c r="F4" s="470"/>
      <c r="G4" s="474"/>
      <c r="H4" s="466" t="str">
        <f>"CHAPTER "&amp;B10</f>
        <v>CHAPTER C5.2</v>
      </c>
      <c r="I4" s="6"/>
    </row>
    <row r="5" spans="2:9" ht="7.5"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9" ht="12.75" customHeight="1" x14ac:dyDescent="0.25">
      <c r="B6" s="247"/>
      <c r="C6" s="463"/>
      <c r="D6" s="463"/>
      <c r="E6" s="463"/>
      <c r="F6" s="463"/>
      <c r="G6" s="475"/>
      <c r="H6" s="467"/>
      <c r="I6" s="7"/>
    </row>
    <row r="7" spans="2:9" ht="7.5" customHeight="1" x14ac:dyDescent="0.25">
      <c r="B7" s="464"/>
      <c r="C7" s="465"/>
      <c r="D7" s="465"/>
      <c r="E7" s="465"/>
      <c r="F7" s="465"/>
      <c r="G7" s="476"/>
      <c r="H7" s="468"/>
      <c r="I7" s="7"/>
    </row>
    <row r="8" spans="2:9" s="8" customFormat="1" ht="24.9" customHeight="1" x14ac:dyDescent="0.25">
      <c r="B8" s="9" t="s">
        <v>0</v>
      </c>
      <c r="C8" s="10" t="s">
        <v>1</v>
      </c>
      <c r="D8" s="10" t="s">
        <v>2</v>
      </c>
      <c r="E8" s="10" t="s">
        <v>9</v>
      </c>
      <c r="F8" s="10" t="s">
        <v>3</v>
      </c>
      <c r="G8" s="477" t="s">
        <v>4</v>
      </c>
      <c r="H8" s="10" t="s">
        <v>5</v>
      </c>
      <c r="I8" s="11"/>
    </row>
    <row r="9" spans="2:9" x14ac:dyDescent="0.25">
      <c r="B9" s="37"/>
      <c r="C9" s="13"/>
      <c r="D9" s="14"/>
      <c r="E9" s="14"/>
      <c r="F9" s="14"/>
      <c r="G9" s="478"/>
      <c r="H9" s="21" t="str">
        <f t="shared" ref="H9:H23" si="0">IF(D9="","",F9*G9)</f>
        <v/>
      </c>
      <c r="I9" s="17"/>
    </row>
    <row r="10" spans="2:9" x14ac:dyDescent="0.25">
      <c r="B10" s="53" t="s">
        <v>212</v>
      </c>
      <c r="C10" s="93" t="s">
        <v>213</v>
      </c>
      <c r="D10" s="14"/>
      <c r="E10" s="20"/>
      <c r="F10" s="83"/>
      <c r="G10" s="479"/>
      <c r="H10" s="16" t="str">
        <f t="shared" si="0"/>
        <v/>
      </c>
      <c r="I10" s="33"/>
    </row>
    <row r="11" spans="2:9" x14ac:dyDescent="0.25">
      <c r="B11" s="53"/>
      <c r="C11" s="93"/>
      <c r="D11" s="14"/>
      <c r="E11" s="14"/>
      <c r="F11" s="83"/>
      <c r="G11" s="479"/>
      <c r="H11" s="16"/>
      <c r="I11" s="33"/>
    </row>
    <row r="12" spans="2:9" x14ac:dyDescent="0.25">
      <c r="B12" s="37" t="s">
        <v>214</v>
      </c>
      <c r="C12" s="31" t="s">
        <v>215</v>
      </c>
      <c r="D12" s="14"/>
      <c r="E12" s="14"/>
      <c r="F12" s="128"/>
      <c r="G12" s="479"/>
      <c r="H12" s="16" t="str">
        <f t="shared" si="0"/>
        <v/>
      </c>
      <c r="I12" s="33"/>
    </row>
    <row r="13" spans="2:9" x14ac:dyDescent="0.25">
      <c r="B13" s="37"/>
      <c r="C13" s="31"/>
      <c r="D13" s="14"/>
      <c r="E13" s="14"/>
      <c r="F13" s="128"/>
      <c r="G13" s="479"/>
      <c r="H13" s="16" t="str">
        <f t="shared" si="0"/>
        <v/>
      </c>
      <c r="I13" s="33"/>
    </row>
    <row r="14" spans="2:9" ht="26.4" x14ac:dyDescent="0.25">
      <c r="B14" s="46" t="s">
        <v>216</v>
      </c>
      <c r="C14" s="31" t="s">
        <v>217</v>
      </c>
      <c r="D14" s="14"/>
      <c r="E14" s="14"/>
      <c r="F14" s="128"/>
      <c r="G14" s="508"/>
      <c r="H14" s="16"/>
      <c r="I14" s="33"/>
    </row>
    <row r="15" spans="2:9" x14ac:dyDescent="0.25">
      <c r="B15" s="37"/>
      <c r="C15" s="31"/>
      <c r="D15" s="14"/>
      <c r="E15" s="14"/>
      <c r="F15" s="128"/>
      <c r="G15" s="508"/>
      <c r="H15" s="16"/>
      <c r="I15" s="33"/>
    </row>
    <row r="16" spans="2:9" ht="15.6" x14ac:dyDescent="0.25">
      <c r="B16" s="37" t="s">
        <v>56</v>
      </c>
      <c r="C16" s="31" t="s">
        <v>218</v>
      </c>
      <c r="D16" s="14" t="s">
        <v>31</v>
      </c>
      <c r="E16" s="48"/>
      <c r="F16" s="128">
        <v>35230</v>
      </c>
      <c r="G16" s="498"/>
      <c r="H16" s="16">
        <f>G16*F16</f>
        <v>0</v>
      </c>
    </row>
    <row r="17" spans="2:9" x14ac:dyDescent="0.25">
      <c r="B17" s="37"/>
      <c r="C17" s="31"/>
      <c r="D17" s="14"/>
      <c r="E17" s="48"/>
      <c r="F17" s="128"/>
      <c r="G17" s="507"/>
      <c r="H17" s="16"/>
    </row>
    <row r="18" spans="2:9" ht="15.6" x14ac:dyDescent="0.25">
      <c r="B18" s="37" t="s">
        <v>69</v>
      </c>
      <c r="C18" s="31" t="s">
        <v>211</v>
      </c>
      <c r="D18" s="14" t="s">
        <v>87</v>
      </c>
      <c r="E18" s="48"/>
      <c r="F18" s="128">
        <f>+F16/0.2</f>
        <v>176150</v>
      </c>
      <c r="G18" s="498"/>
      <c r="H18" s="16">
        <f>G18*F18</f>
        <v>0</v>
      </c>
    </row>
    <row r="19" spans="2:9" x14ac:dyDescent="0.25">
      <c r="B19" s="37"/>
      <c r="C19" s="31"/>
      <c r="D19" s="14"/>
      <c r="E19" s="48"/>
      <c r="F19" s="128"/>
      <c r="G19" s="498"/>
      <c r="H19" s="16"/>
    </row>
    <row r="20" spans="2:9" x14ac:dyDescent="0.25">
      <c r="B20" s="183" t="s">
        <v>219</v>
      </c>
      <c r="C20" s="220" t="s">
        <v>220</v>
      </c>
      <c r="D20" s="185"/>
      <c r="E20" s="14"/>
      <c r="F20" s="83"/>
      <c r="G20" s="498"/>
      <c r="H20" s="16"/>
      <c r="I20" s="33"/>
    </row>
    <row r="21" spans="2:9" x14ac:dyDescent="0.25">
      <c r="B21" s="37"/>
      <c r="C21" s="31"/>
      <c r="D21" s="14"/>
      <c r="E21" s="14"/>
      <c r="F21" s="83"/>
      <c r="G21" s="498"/>
      <c r="H21" s="16"/>
      <c r="I21" s="33"/>
    </row>
    <row r="22" spans="2:9" ht="15.6" x14ac:dyDescent="0.25">
      <c r="B22" s="37" t="s">
        <v>221</v>
      </c>
      <c r="C22" s="31" t="s">
        <v>222</v>
      </c>
      <c r="D22" s="14" t="s">
        <v>87</v>
      </c>
      <c r="E22" s="14"/>
      <c r="F22" s="83">
        <f>19680</f>
        <v>19680</v>
      </c>
      <c r="G22" s="498"/>
      <c r="H22" s="16">
        <f>G22*F22</f>
        <v>0</v>
      </c>
      <c r="I22" s="33"/>
    </row>
    <row r="23" spans="2:9" x14ac:dyDescent="0.25">
      <c r="B23" s="37"/>
      <c r="C23" s="31"/>
      <c r="D23" s="14"/>
      <c r="E23" s="14"/>
      <c r="F23" s="83"/>
      <c r="G23" s="498"/>
      <c r="H23" s="16"/>
      <c r="I23" s="33"/>
    </row>
    <row r="24" spans="2:9" ht="26.4" x14ac:dyDescent="0.25">
      <c r="B24" s="37" t="s">
        <v>481</v>
      </c>
      <c r="C24" s="31" t="s">
        <v>482</v>
      </c>
      <c r="D24" s="14" t="s">
        <v>31</v>
      </c>
      <c r="E24" s="14"/>
      <c r="F24" s="131">
        <v>13040</v>
      </c>
      <c r="G24" s="498"/>
      <c r="H24" s="16">
        <f>G24*F24</f>
        <v>0</v>
      </c>
      <c r="I24" s="33"/>
    </row>
    <row r="25" spans="2:9" x14ac:dyDescent="0.25">
      <c r="B25" s="37"/>
      <c r="C25" s="31"/>
      <c r="D25" s="14"/>
      <c r="E25" s="14"/>
      <c r="F25" s="83"/>
      <c r="G25" s="498"/>
      <c r="H25" s="16"/>
      <c r="I25" s="33"/>
    </row>
    <row r="26" spans="2:9" x14ac:dyDescent="0.25">
      <c r="B26" s="37"/>
      <c r="C26" s="31"/>
      <c r="D26" s="185"/>
      <c r="E26" s="14"/>
      <c r="F26" s="83"/>
      <c r="G26" s="498"/>
      <c r="H26" s="16"/>
      <c r="I26" s="33"/>
    </row>
    <row r="27" spans="2:9" x14ac:dyDescent="0.25">
      <c r="B27" s="37"/>
      <c r="C27" s="31"/>
      <c r="D27" s="14"/>
      <c r="E27" s="14"/>
      <c r="F27" s="83"/>
      <c r="G27" s="498"/>
      <c r="H27" s="16"/>
      <c r="I27" s="33"/>
    </row>
    <row r="28" spans="2:9" x14ac:dyDescent="0.25">
      <c r="B28" s="37"/>
      <c r="C28" s="31"/>
      <c r="D28" s="14"/>
      <c r="E28" s="14"/>
      <c r="F28" s="83"/>
      <c r="G28" s="498"/>
      <c r="H28" s="16"/>
      <c r="I28" s="33"/>
    </row>
    <row r="29" spans="2:9" x14ac:dyDescent="0.25">
      <c r="B29" s="37"/>
      <c r="C29" s="31"/>
      <c r="D29" s="14"/>
      <c r="E29" s="14"/>
      <c r="F29" s="83"/>
      <c r="G29" s="498"/>
      <c r="H29" s="16"/>
      <c r="I29" s="33"/>
    </row>
    <row r="30" spans="2:9" x14ac:dyDescent="0.25">
      <c r="B30" s="37"/>
      <c r="C30" s="31"/>
      <c r="D30" s="14"/>
      <c r="E30" s="14"/>
      <c r="F30" s="83"/>
      <c r="G30" s="498"/>
      <c r="H30" s="16"/>
      <c r="I30" s="33"/>
    </row>
    <row r="31" spans="2:9" x14ac:dyDescent="0.25">
      <c r="B31" s="37"/>
      <c r="C31" s="31"/>
      <c r="D31" s="14"/>
      <c r="E31" s="14"/>
      <c r="F31" s="83"/>
      <c r="G31" s="498"/>
      <c r="H31" s="16"/>
      <c r="I31" s="33"/>
    </row>
    <row r="32" spans="2:9" x14ac:dyDescent="0.25">
      <c r="B32" s="37"/>
      <c r="C32" s="31"/>
      <c r="D32" s="14"/>
      <c r="E32" s="14"/>
      <c r="F32" s="83"/>
      <c r="G32" s="498"/>
      <c r="H32" s="16"/>
      <c r="I32" s="33"/>
    </row>
    <row r="33" spans="2:9" x14ac:dyDescent="0.25">
      <c r="B33" s="37"/>
      <c r="C33" s="31"/>
      <c r="D33" s="14"/>
      <c r="E33" s="14"/>
      <c r="F33" s="83"/>
      <c r="G33" s="498"/>
      <c r="H33" s="16"/>
      <c r="I33" s="33"/>
    </row>
    <row r="34" spans="2:9" x14ac:dyDescent="0.25">
      <c r="B34" s="37"/>
      <c r="C34" s="31"/>
      <c r="D34" s="14"/>
      <c r="E34" s="14"/>
      <c r="F34" s="83"/>
      <c r="G34" s="498"/>
      <c r="H34" s="16"/>
      <c r="I34" s="33"/>
    </row>
    <row r="35" spans="2:9" x14ac:dyDescent="0.25">
      <c r="B35" s="37"/>
      <c r="C35" s="31"/>
      <c r="D35" s="14"/>
      <c r="E35" s="14"/>
      <c r="F35" s="83"/>
      <c r="G35" s="498"/>
      <c r="H35" s="16"/>
      <c r="I35" s="33"/>
    </row>
    <row r="36" spans="2:9" x14ac:dyDescent="0.25">
      <c r="B36" s="37"/>
      <c r="C36" s="31"/>
      <c r="D36" s="14"/>
      <c r="E36" s="20"/>
      <c r="F36" s="83"/>
      <c r="G36" s="498"/>
      <c r="H36" s="16"/>
      <c r="I36" s="33"/>
    </row>
    <row r="37" spans="2:9" x14ac:dyDescent="0.25">
      <c r="B37" s="37"/>
      <c r="C37" s="31"/>
      <c r="D37" s="14"/>
      <c r="E37" s="20"/>
      <c r="F37" s="83"/>
      <c r="G37" s="498"/>
      <c r="H37" s="16"/>
      <c r="I37" s="33"/>
    </row>
    <row r="38" spans="2:9" x14ac:dyDescent="0.25">
      <c r="B38" s="37"/>
      <c r="C38" s="31"/>
      <c r="D38" s="14"/>
      <c r="E38" s="20"/>
      <c r="F38" s="83"/>
      <c r="G38" s="498"/>
      <c r="H38" s="16"/>
      <c r="I38" s="33"/>
    </row>
    <row r="39" spans="2:9" x14ac:dyDescent="0.25">
      <c r="B39" s="37"/>
      <c r="C39" s="31"/>
      <c r="D39" s="14"/>
      <c r="E39" s="20"/>
      <c r="F39" s="83"/>
      <c r="G39" s="498"/>
      <c r="H39" s="16"/>
      <c r="I39" s="33"/>
    </row>
    <row r="40" spans="2:9" x14ac:dyDescent="0.25">
      <c r="B40" s="37"/>
      <c r="C40" s="31"/>
      <c r="D40" s="14"/>
      <c r="E40" s="20"/>
      <c r="F40" s="83"/>
      <c r="G40" s="498"/>
      <c r="H40" s="16"/>
      <c r="I40" s="33"/>
    </row>
    <row r="41" spans="2:9" x14ac:dyDescent="0.25">
      <c r="B41" s="37"/>
      <c r="C41" s="31"/>
      <c r="D41" s="14"/>
      <c r="E41" s="20"/>
      <c r="F41" s="83"/>
      <c r="G41" s="498"/>
      <c r="H41" s="16"/>
      <c r="I41" s="33"/>
    </row>
    <row r="42" spans="2:9" x14ac:dyDescent="0.25">
      <c r="B42" s="37"/>
      <c r="C42" s="31"/>
      <c r="D42" s="14"/>
      <c r="E42" s="20"/>
      <c r="F42" s="83"/>
      <c r="G42" s="498"/>
      <c r="H42" s="16"/>
      <c r="I42" s="33"/>
    </row>
    <row r="43" spans="2:9" x14ac:dyDescent="0.25">
      <c r="B43" s="37"/>
      <c r="C43" s="31"/>
      <c r="D43" s="14"/>
      <c r="E43" s="20"/>
      <c r="F43" s="83"/>
      <c r="G43" s="498"/>
      <c r="H43" s="16"/>
      <c r="I43" s="33"/>
    </row>
    <row r="44" spans="2:9" x14ac:dyDescent="0.25">
      <c r="B44" s="37"/>
      <c r="C44" s="31"/>
      <c r="D44" s="14"/>
      <c r="E44" s="20"/>
      <c r="F44" s="83"/>
      <c r="G44" s="498"/>
      <c r="H44" s="16"/>
      <c r="I44" s="33"/>
    </row>
    <row r="45" spans="2:9" x14ac:dyDescent="0.25">
      <c r="B45" s="37"/>
      <c r="C45" s="31"/>
      <c r="D45" s="14"/>
      <c r="E45" s="20"/>
      <c r="F45" s="83"/>
      <c r="G45" s="498"/>
      <c r="H45" s="16"/>
      <c r="I45" s="33"/>
    </row>
    <row r="46" spans="2:9" x14ac:dyDescent="0.25">
      <c r="B46" s="37"/>
      <c r="C46" s="31"/>
      <c r="D46" s="14"/>
      <c r="E46" s="20"/>
      <c r="F46" s="83"/>
      <c r="G46" s="498"/>
      <c r="H46" s="16"/>
      <c r="I46" s="33"/>
    </row>
    <row r="47" spans="2:9" x14ac:dyDescent="0.25">
      <c r="B47" s="37"/>
      <c r="C47" s="31"/>
      <c r="D47" s="14"/>
      <c r="E47" s="20"/>
      <c r="F47" s="83"/>
      <c r="G47" s="498"/>
      <c r="H47" s="16"/>
      <c r="I47" s="33"/>
    </row>
    <row r="48" spans="2:9" x14ac:dyDescent="0.25">
      <c r="B48" s="37"/>
      <c r="C48" s="31"/>
      <c r="D48" s="14"/>
      <c r="E48" s="20"/>
      <c r="F48" s="83"/>
      <c r="G48" s="498"/>
      <c r="H48" s="16"/>
      <c r="I48" s="33"/>
    </row>
    <row r="49" spans="2:9" x14ac:dyDescent="0.25">
      <c r="B49" s="37"/>
      <c r="C49" s="31"/>
      <c r="D49" s="14"/>
      <c r="E49" s="20"/>
      <c r="F49" s="83"/>
      <c r="G49" s="498"/>
      <c r="H49" s="16"/>
      <c r="I49" s="33"/>
    </row>
    <row r="50" spans="2:9" x14ac:dyDescent="0.25">
      <c r="B50" s="37"/>
      <c r="C50" s="31"/>
      <c r="D50" s="14"/>
      <c r="E50" s="20"/>
      <c r="F50" s="83"/>
      <c r="G50" s="498"/>
      <c r="H50" s="16"/>
      <c r="I50" s="33"/>
    </row>
    <row r="51" spans="2:9" x14ac:dyDescent="0.25">
      <c r="B51" s="37"/>
      <c r="C51" s="31"/>
      <c r="D51" s="14"/>
      <c r="E51" s="20"/>
      <c r="F51" s="83"/>
      <c r="G51" s="498"/>
      <c r="H51" s="16"/>
      <c r="I51" s="33"/>
    </row>
    <row r="52" spans="2:9" x14ac:dyDescent="0.25">
      <c r="B52" s="37"/>
      <c r="C52" s="31"/>
      <c r="D52" s="14"/>
      <c r="E52" s="20"/>
      <c r="F52" s="83"/>
      <c r="G52" s="498"/>
      <c r="H52" s="16"/>
      <c r="I52" s="33"/>
    </row>
    <row r="53" spans="2:9" x14ac:dyDescent="0.25">
      <c r="B53" s="37"/>
      <c r="C53" s="31"/>
      <c r="D53" s="14"/>
      <c r="E53" s="20"/>
      <c r="F53" s="83"/>
      <c r="G53" s="498"/>
      <c r="H53" s="16"/>
      <c r="I53" s="33"/>
    </row>
    <row r="54" spans="2:9" x14ac:dyDescent="0.25">
      <c r="B54" s="37"/>
      <c r="C54" s="31"/>
      <c r="D54" s="14"/>
      <c r="E54" s="20"/>
      <c r="F54" s="83"/>
      <c r="G54" s="498"/>
      <c r="H54" s="16"/>
      <c r="I54" s="33"/>
    </row>
    <row r="55" spans="2:9" x14ac:dyDescent="0.25">
      <c r="B55" s="37"/>
      <c r="C55" s="31"/>
      <c r="D55" s="14"/>
      <c r="E55" s="20"/>
      <c r="F55" s="83"/>
      <c r="G55" s="498"/>
      <c r="H55" s="16"/>
      <c r="I55" s="33"/>
    </row>
    <row r="56" spans="2:9" x14ac:dyDescent="0.25">
      <c r="B56" s="37"/>
      <c r="C56" s="31"/>
      <c r="D56" s="14"/>
      <c r="E56" s="20"/>
      <c r="F56" s="83"/>
      <c r="G56" s="498"/>
      <c r="H56" s="16"/>
      <c r="I56" s="33"/>
    </row>
    <row r="57" spans="2:9" x14ac:dyDescent="0.25">
      <c r="B57" s="37"/>
      <c r="C57" s="31"/>
      <c r="D57" s="14"/>
      <c r="E57" s="20"/>
      <c r="F57" s="83"/>
      <c r="G57" s="498"/>
      <c r="H57" s="16"/>
      <c r="I57" s="33"/>
    </row>
    <row r="58" spans="2:9" x14ac:dyDescent="0.25">
      <c r="B58" s="37"/>
      <c r="C58" s="31"/>
      <c r="D58" s="14"/>
      <c r="E58" s="20"/>
      <c r="F58" s="83"/>
      <c r="G58" s="498"/>
      <c r="H58" s="16"/>
      <c r="I58" s="33"/>
    </row>
    <row r="59" spans="2:9" x14ac:dyDescent="0.25">
      <c r="B59" s="37"/>
      <c r="C59" s="31"/>
      <c r="D59" s="14"/>
      <c r="E59" s="20"/>
      <c r="F59" s="83"/>
      <c r="G59" s="498"/>
      <c r="H59" s="16"/>
      <c r="I59" s="33"/>
    </row>
    <row r="60" spans="2:9" x14ac:dyDescent="0.25">
      <c r="B60" s="37"/>
      <c r="C60" s="31"/>
      <c r="D60" s="14"/>
      <c r="E60" s="20"/>
      <c r="F60" s="83"/>
      <c r="G60" s="498"/>
      <c r="H60" s="16"/>
      <c r="I60" s="33"/>
    </row>
    <row r="61" spans="2:9" x14ac:dyDescent="0.25">
      <c r="B61" s="37"/>
      <c r="C61" s="31"/>
      <c r="D61" s="14"/>
      <c r="E61" s="20"/>
      <c r="F61" s="83"/>
      <c r="G61" s="498"/>
      <c r="H61" s="16"/>
      <c r="I61" s="33"/>
    </row>
    <row r="62" spans="2:9" x14ac:dyDescent="0.25">
      <c r="B62" s="37"/>
      <c r="C62" s="31"/>
      <c r="D62" s="14"/>
      <c r="E62" s="20"/>
      <c r="F62" s="83"/>
      <c r="G62" s="498"/>
      <c r="H62" s="16"/>
      <c r="I62" s="33"/>
    </row>
    <row r="63" spans="2:9" x14ac:dyDescent="0.25">
      <c r="B63" s="37"/>
      <c r="C63" s="31"/>
      <c r="D63" s="14"/>
      <c r="E63" s="20"/>
      <c r="F63" s="83"/>
      <c r="G63" s="498"/>
      <c r="H63" s="16"/>
      <c r="I63" s="33"/>
    </row>
    <row r="64" spans="2:9" x14ac:dyDescent="0.25">
      <c r="B64" s="37"/>
      <c r="C64" s="31"/>
      <c r="D64" s="14"/>
      <c r="E64" s="20"/>
      <c r="F64" s="83"/>
      <c r="G64" s="498"/>
      <c r="H64" s="16"/>
      <c r="I64" s="33"/>
    </row>
    <row r="65" spans="2:9" x14ac:dyDescent="0.25">
      <c r="B65" s="37"/>
      <c r="C65" s="31"/>
      <c r="D65" s="14"/>
      <c r="E65" s="20"/>
      <c r="F65" s="83"/>
      <c r="G65" s="498"/>
      <c r="H65" s="16"/>
      <c r="I65" s="33"/>
    </row>
    <row r="66" spans="2:9" x14ac:dyDescent="0.25">
      <c r="B66" s="37"/>
      <c r="C66" s="31"/>
      <c r="D66" s="14"/>
      <c r="E66" s="20"/>
      <c r="F66" s="83"/>
      <c r="G66" s="498"/>
      <c r="H66" s="16"/>
      <c r="I66" s="33"/>
    </row>
    <row r="67" spans="2:9" x14ac:dyDescent="0.25">
      <c r="B67" s="37"/>
      <c r="C67" s="31"/>
      <c r="D67" s="14"/>
      <c r="E67" s="20"/>
      <c r="F67" s="83"/>
      <c r="G67" s="498"/>
      <c r="H67" s="16"/>
      <c r="I67" s="33"/>
    </row>
    <row r="68" spans="2:9" x14ac:dyDescent="0.25">
      <c r="B68" s="37"/>
      <c r="C68" s="31"/>
      <c r="D68" s="14"/>
      <c r="E68" s="20"/>
      <c r="F68" s="83"/>
      <c r="G68" s="498"/>
      <c r="H68" s="16"/>
      <c r="I68" s="33"/>
    </row>
    <row r="69" spans="2:9" x14ac:dyDescent="0.25">
      <c r="B69" s="37"/>
      <c r="C69" s="31"/>
      <c r="D69" s="14"/>
      <c r="E69" s="20"/>
      <c r="F69" s="83"/>
      <c r="G69" s="498"/>
      <c r="H69" s="16"/>
      <c r="I69" s="33"/>
    </row>
    <row r="70" spans="2:9" x14ac:dyDescent="0.25">
      <c r="B70" s="37"/>
      <c r="C70" s="31"/>
      <c r="D70" s="14"/>
      <c r="E70" s="20"/>
      <c r="F70" s="83"/>
      <c r="G70" s="498"/>
      <c r="H70" s="16"/>
      <c r="I70" s="33"/>
    </row>
    <row r="71" spans="2:9" x14ac:dyDescent="0.25">
      <c r="B71" s="37"/>
      <c r="C71" s="31"/>
      <c r="D71" s="14"/>
      <c r="E71" s="20"/>
      <c r="F71" s="83"/>
      <c r="G71" s="498"/>
      <c r="H71" s="16"/>
      <c r="I71" s="33"/>
    </row>
    <row r="72" spans="2:9" x14ac:dyDescent="0.25">
      <c r="B72" s="37"/>
      <c r="C72" s="31"/>
      <c r="D72" s="14"/>
      <c r="E72" s="20"/>
      <c r="F72" s="83"/>
      <c r="G72" s="498"/>
      <c r="H72" s="16"/>
      <c r="I72" s="33"/>
    </row>
    <row r="73" spans="2:9" x14ac:dyDescent="0.25">
      <c r="B73" s="37"/>
      <c r="C73" s="31"/>
      <c r="D73" s="14"/>
      <c r="E73" s="20"/>
      <c r="F73" s="83"/>
      <c r="G73" s="498"/>
      <c r="H73" s="16"/>
      <c r="I73" s="33"/>
    </row>
    <row r="74" spans="2:9" x14ac:dyDescent="0.25">
      <c r="B74" s="37"/>
      <c r="C74" s="31"/>
      <c r="D74" s="14"/>
      <c r="E74" s="20"/>
      <c r="F74" s="83"/>
      <c r="G74" s="498"/>
      <c r="H74" s="16"/>
      <c r="I74" s="33"/>
    </row>
    <row r="75" spans="2:9" s="23" customFormat="1" ht="24.9" customHeight="1" x14ac:dyDescent="0.25">
      <c r="B75" s="96" t="str">
        <f>$B$10</f>
        <v>C5.2</v>
      </c>
      <c r="C75" s="97" t="s">
        <v>13</v>
      </c>
      <c r="D75" s="98"/>
      <c r="E75" s="98"/>
      <c r="F75" s="91"/>
      <c r="G75" s="502"/>
      <c r="H75" s="92">
        <f>SUM(H9:H74)</f>
        <v>0</v>
      </c>
      <c r="I75" s="27"/>
    </row>
  </sheetData>
  <sheetProtection algorithmName="SHA-512" hashValue="hDCNB/ZJTy8i/gyGluyVh12/fWNaR8Es55QEv5G9lsXWN2WjfpdH9tPiKfTFMPjZ8yLrzpMkTiIY0VAujdchsQ==" saltValue="Czp1N0BIOmHSFKWkjUWbWw==" spinCount="100000" sheet="1" objects="1" scenarios="1" selectLockedCells="1"/>
  <phoneticPr fontId="14" type="noConversion"/>
  <printOptions horizontalCentered="1"/>
  <pageMargins left="0.70866141732283472" right="0.70866141732283472" top="0.74803149606299213" bottom="0.74803149606299213" header="0.31496062992125984" footer="0.31496062992125984"/>
  <pageSetup paperSize="9" scale="70" firstPageNumber="3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B1B3-7B95-433A-A31F-DB5386214C4A}">
  <sheetPr codeName="Sheet13"/>
  <dimension ref="B1:K90"/>
  <sheetViews>
    <sheetView view="pageBreakPreview" zoomScale="80" zoomScaleNormal="125" zoomScaleSheetLayoutView="80" zoomScalePageLayoutView="125" workbookViewId="0">
      <selection activeCell="G1" sqref="G1:G1048576"/>
    </sheetView>
  </sheetViews>
  <sheetFormatPr defaultColWidth="6.88671875" defaultRowHeight="13.2" x14ac:dyDescent="0.25"/>
  <cols>
    <col min="1" max="1" width="0.88671875" style="1" customWidth="1"/>
    <col min="2" max="2" width="11.6640625" style="28" customWidth="1"/>
    <col min="3" max="3" width="45.6640625" style="39"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6384" width="6.88671875" style="1"/>
  </cols>
  <sheetData>
    <row r="1" spans="2:11" x14ac:dyDescent="0.25">
      <c r="B1" s="2" t="str">
        <f>Client1</f>
        <v>Province of KwaZulu-Natal</v>
      </c>
      <c r="F1" s="23" t="str">
        <f>"Contract No. "&amp;ContractNo</f>
        <v>Contract No. ZNB00511/00000/00/HOD/INF/21/T</v>
      </c>
      <c r="G1" s="471"/>
      <c r="H1" s="23"/>
    </row>
    <row r="2" spans="2:11" x14ac:dyDescent="0.25">
      <c r="B2" s="64" t="str">
        <f>Client2</f>
        <v>Department of Transport</v>
      </c>
    </row>
    <row r="3" spans="2:11" x14ac:dyDescent="0.25">
      <c r="B3" s="56"/>
      <c r="C3" s="67"/>
      <c r="D3" s="57"/>
      <c r="E3" s="57"/>
      <c r="F3" s="57"/>
      <c r="G3" s="473"/>
      <c r="H3" s="66"/>
    </row>
    <row r="4" spans="2:11" x14ac:dyDescent="0.25">
      <c r="B4" s="469" t="s">
        <v>8</v>
      </c>
      <c r="C4" s="470"/>
      <c r="D4" s="470"/>
      <c r="E4" s="470"/>
      <c r="F4" s="470"/>
      <c r="G4" s="474"/>
      <c r="H4" s="466" t="str">
        <f>"CHAPTER "&amp;B10</f>
        <v>CHAPTER C5.3</v>
      </c>
      <c r="I4" s="6"/>
    </row>
    <row r="5" spans="2:11" ht="7.5"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11" ht="12.75" customHeight="1" x14ac:dyDescent="0.25">
      <c r="B6" s="247"/>
      <c r="C6" s="463"/>
      <c r="D6" s="463"/>
      <c r="E6" s="463"/>
      <c r="F6" s="463"/>
      <c r="G6" s="475"/>
      <c r="H6" s="467"/>
      <c r="I6" s="7"/>
    </row>
    <row r="7" spans="2:11" ht="7.5" customHeight="1" x14ac:dyDescent="0.25">
      <c r="B7" s="464"/>
      <c r="C7" s="465"/>
      <c r="D7" s="465"/>
      <c r="E7" s="465"/>
      <c r="F7" s="465"/>
      <c r="G7" s="476"/>
      <c r="H7" s="468"/>
      <c r="I7" s="7"/>
    </row>
    <row r="8" spans="2:11" s="8" customFormat="1" ht="24.9" customHeight="1" x14ac:dyDescent="0.25">
      <c r="B8" s="9" t="s">
        <v>0</v>
      </c>
      <c r="C8" s="10" t="s">
        <v>1</v>
      </c>
      <c r="D8" s="10" t="s">
        <v>2</v>
      </c>
      <c r="E8" s="10" t="s">
        <v>9</v>
      </c>
      <c r="F8" s="10" t="s">
        <v>3</v>
      </c>
      <c r="G8" s="477" t="s">
        <v>4</v>
      </c>
      <c r="H8" s="10" t="s">
        <v>5</v>
      </c>
      <c r="I8" s="11"/>
    </row>
    <row r="9" spans="2:11" x14ac:dyDescent="0.25">
      <c r="B9" s="12"/>
      <c r="C9" s="13"/>
      <c r="D9" s="14"/>
      <c r="E9" s="14"/>
      <c r="F9" s="14"/>
      <c r="G9" s="478"/>
      <c r="H9" s="16" t="str">
        <f>IF(D9="","",F9*G9)</f>
        <v/>
      </c>
      <c r="I9" s="17"/>
    </row>
    <row r="10" spans="2:11" x14ac:dyDescent="0.25">
      <c r="B10" s="53" t="s">
        <v>223</v>
      </c>
      <c r="C10" s="93" t="s">
        <v>224</v>
      </c>
      <c r="D10" s="14"/>
      <c r="E10" s="14"/>
      <c r="F10" s="20"/>
      <c r="G10" s="485"/>
      <c r="H10" s="16" t="str">
        <f t="shared" ref="H10:H23" si="0">IF(D10="","",F10*G10)</f>
        <v/>
      </c>
      <c r="I10" s="33"/>
    </row>
    <row r="11" spans="2:11" x14ac:dyDescent="0.25">
      <c r="B11" s="37"/>
      <c r="C11" s="31"/>
      <c r="D11" s="14"/>
      <c r="E11" s="14"/>
      <c r="F11" s="83"/>
      <c r="G11" s="479"/>
      <c r="H11" s="16" t="str">
        <f t="shared" si="0"/>
        <v/>
      </c>
      <c r="I11" s="33"/>
    </row>
    <row r="12" spans="2:11" x14ac:dyDescent="0.25">
      <c r="B12" s="37" t="s">
        <v>226</v>
      </c>
      <c r="C12" s="31" t="s">
        <v>227</v>
      </c>
      <c r="D12" s="14"/>
      <c r="E12" s="14"/>
      <c r="F12" s="85"/>
      <c r="G12" s="498"/>
      <c r="H12" s="16" t="str">
        <f t="shared" si="0"/>
        <v/>
      </c>
      <c r="I12" s="34"/>
    </row>
    <row r="13" spans="2:11" x14ac:dyDescent="0.25">
      <c r="B13" s="37"/>
      <c r="C13" s="31"/>
      <c r="D13" s="14"/>
      <c r="E13" s="14"/>
      <c r="F13" s="85"/>
      <c r="G13" s="498"/>
      <c r="H13" s="16" t="str">
        <f t="shared" si="0"/>
        <v/>
      </c>
      <c r="I13" s="34"/>
    </row>
    <row r="14" spans="2:11" ht="28.2" customHeight="1" x14ac:dyDescent="0.25">
      <c r="B14" s="46" t="s">
        <v>225</v>
      </c>
      <c r="C14" s="31" t="s">
        <v>457</v>
      </c>
      <c r="D14" s="14"/>
      <c r="E14" s="14"/>
      <c r="F14" s="85"/>
      <c r="G14" s="498"/>
      <c r="H14" s="16"/>
      <c r="I14" s="34"/>
    </row>
    <row r="15" spans="2:11" x14ac:dyDescent="0.25">
      <c r="B15" s="37"/>
      <c r="C15" s="31"/>
      <c r="D15" s="14"/>
      <c r="E15" s="14"/>
      <c r="F15" s="85"/>
      <c r="G15" s="498"/>
      <c r="H15" s="16"/>
      <c r="I15" s="34"/>
    </row>
    <row r="16" spans="2:11" ht="26.4" x14ac:dyDescent="0.25">
      <c r="B16" s="46" t="s">
        <v>69</v>
      </c>
      <c r="C16" s="31" t="s">
        <v>456</v>
      </c>
      <c r="D16" s="14" t="s">
        <v>292</v>
      </c>
      <c r="E16" s="14"/>
      <c r="F16" s="128">
        <v>6675</v>
      </c>
      <c r="G16" s="509"/>
      <c r="H16" s="126">
        <f>G16*F16</f>
        <v>0</v>
      </c>
      <c r="I16" s="34"/>
      <c r="K16" s="29"/>
    </row>
    <row r="17" spans="2:11" x14ac:dyDescent="0.25">
      <c r="B17" s="46"/>
      <c r="C17" s="31"/>
      <c r="D17" s="14"/>
      <c r="E17" s="14"/>
      <c r="F17" s="85"/>
      <c r="G17" s="498"/>
      <c r="H17" s="16"/>
      <c r="I17" s="34"/>
      <c r="K17" s="29"/>
    </row>
    <row r="18" spans="2:11" ht="27" customHeight="1" x14ac:dyDescent="0.25">
      <c r="B18" s="37" t="s">
        <v>228</v>
      </c>
      <c r="C18" s="13" t="s">
        <v>479</v>
      </c>
      <c r="D18" s="20" t="s">
        <v>292</v>
      </c>
      <c r="E18" s="14"/>
      <c r="F18" s="85">
        <f>+'C4.4'!F18</f>
        <v>5380</v>
      </c>
      <c r="G18" s="498"/>
      <c r="H18" s="126">
        <f>G18*F18</f>
        <v>0</v>
      </c>
      <c r="I18" s="34"/>
      <c r="K18" s="29"/>
    </row>
    <row r="19" spans="2:11" ht="15" customHeight="1" x14ac:dyDescent="0.25">
      <c r="B19" s="37"/>
      <c r="C19" s="31"/>
      <c r="D19" s="14"/>
      <c r="E19" s="14"/>
      <c r="F19" s="85"/>
      <c r="G19" s="498"/>
      <c r="H19" s="16"/>
      <c r="I19" s="34"/>
      <c r="K19" s="29"/>
    </row>
    <row r="20" spans="2:11" x14ac:dyDescent="0.25">
      <c r="B20" s="206"/>
      <c r="C20" s="184"/>
      <c r="D20" s="165"/>
      <c r="E20" s="14"/>
      <c r="F20" s="85"/>
      <c r="G20" s="498"/>
      <c r="H20" s="16"/>
      <c r="J20" s="33"/>
      <c r="K20" s="29"/>
    </row>
    <row r="21" spans="2:11" x14ac:dyDescent="0.25">
      <c r="B21" s="37"/>
      <c r="C21" s="31"/>
      <c r="D21" s="14"/>
      <c r="E21" s="14"/>
      <c r="F21" s="85"/>
      <c r="G21" s="498" t="s">
        <v>436</v>
      </c>
      <c r="H21" s="16" t="str">
        <f t="shared" si="0"/>
        <v/>
      </c>
      <c r="I21" s="34"/>
      <c r="K21" s="29"/>
    </row>
    <row r="22" spans="2:11" x14ac:dyDescent="0.25">
      <c r="B22" s="37"/>
      <c r="C22" s="13"/>
      <c r="D22" s="20"/>
      <c r="E22" s="14"/>
      <c r="F22" s="85"/>
      <c r="G22" s="498"/>
      <c r="H22" s="16"/>
      <c r="J22" s="33"/>
      <c r="K22" s="29"/>
    </row>
    <row r="23" spans="2:11" x14ac:dyDescent="0.25">
      <c r="B23" s="37"/>
      <c r="C23" s="31"/>
      <c r="D23" s="14"/>
      <c r="E23" s="48"/>
      <c r="F23" s="85"/>
      <c r="G23" s="498" t="s">
        <v>436</v>
      </c>
      <c r="H23" s="16" t="str">
        <f t="shared" si="0"/>
        <v/>
      </c>
      <c r="J23" s="33"/>
    </row>
    <row r="24" spans="2:11" x14ac:dyDescent="0.25">
      <c r="B24" s="46"/>
      <c r="C24" s="31"/>
      <c r="D24" s="14"/>
      <c r="E24" s="48"/>
      <c r="F24" s="85"/>
      <c r="G24" s="498"/>
      <c r="H24" s="16"/>
      <c r="I24" s="33"/>
    </row>
    <row r="25" spans="2:11" x14ac:dyDescent="0.25">
      <c r="B25" s="37"/>
      <c r="C25" s="31"/>
      <c r="D25" s="14"/>
      <c r="E25" s="48"/>
      <c r="F25" s="85"/>
      <c r="G25" s="498"/>
      <c r="H25" s="16"/>
      <c r="I25" s="33"/>
    </row>
    <row r="26" spans="2:11" x14ac:dyDescent="0.25">
      <c r="B26" s="46"/>
      <c r="C26" s="31"/>
      <c r="D26" s="185"/>
      <c r="E26" s="14"/>
      <c r="F26" s="85"/>
      <c r="G26" s="518"/>
      <c r="H26" s="16"/>
    </row>
    <row r="27" spans="2:11" x14ac:dyDescent="0.25">
      <c r="B27" s="46"/>
      <c r="C27" s="31"/>
      <c r="D27" s="14"/>
      <c r="E27" s="14"/>
      <c r="F27" s="85"/>
      <c r="G27" s="518"/>
      <c r="H27" s="16"/>
    </row>
    <row r="28" spans="2:11" x14ac:dyDescent="0.25">
      <c r="B28" s="46"/>
      <c r="C28" s="31"/>
      <c r="D28" s="14"/>
      <c r="E28" s="14"/>
      <c r="F28" s="85"/>
      <c r="G28" s="518"/>
      <c r="H28" s="16"/>
    </row>
    <row r="29" spans="2:11" x14ac:dyDescent="0.25">
      <c r="B29" s="46"/>
      <c r="C29" s="31"/>
      <c r="D29" s="14"/>
      <c r="E29" s="14"/>
      <c r="F29" s="85"/>
      <c r="G29" s="518"/>
      <c r="H29" s="16"/>
    </row>
    <row r="30" spans="2:11" x14ac:dyDescent="0.25">
      <c r="B30" s="46"/>
      <c r="C30" s="31"/>
      <c r="D30" s="14"/>
      <c r="E30" s="14"/>
      <c r="F30" s="85"/>
      <c r="G30" s="518"/>
      <c r="H30" s="16"/>
    </row>
    <row r="31" spans="2:11" x14ac:dyDescent="0.25">
      <c r="B31" s="46"/>
      <c r="C31" s="31"/>
      <c r="D31" s="14"/>
      <c r="E31" s="14"/>
      <c r="F31" s="85"/>
      <c r="G31" s="518"/>
      <c r="H31" s="16"/>
    </row>
    <row r="32" spans="2:11" x14ac:dyDescent="0.25">
      <c r="B32" s="46"/>
      <c r="C32" s="31"/>
      <c r="D32" s="14"/>
      <c r="E32" s="14"/>
      <c r="F32" s="85"/>
      <c r="G32" s="518"/>
      <c r="H32" s="16"/>
    </row>
    <row r="33" spans="2:8" x14ac:dyDescent="0.25">
      <c r="B33" s="46"/>
      <c r="C33" s="31"/>
      <c r="D33" s="14"/>
      <c r="E33" s="14"/>
      <c r="F33" s="85"/>
      <c r="G33" s="518"/>
      <c r="H33" s="16"/>
    </row>
    <row r="34" spans="2:8" x14ac:dyDescent="0.25">
      <c r="B34" s="46"/>
      <c r="C34" s="31"/>
      <c r="D34" s="14"/>
      <c r="E34" s="14"/>
      <c r="F34" s="85"/>
      <c r="G34" s="518"/>
      <c r="H34" s="16"/>
    </row>
    <row r="35" spans="2:8" x14ac:dyDescent="0.25">
      <c r="B35" s="46"/>
      <c r="C35" s="31"/>
      <c r="D35" s="14"/>
      <c r="E35" s="14"/>
      <c r="F35" s="85"/>
      <c r="G35" s="518"/>
      <c r="H35" s="16"/>
    </row>
    <row r="36" spans="2:8" x14ac:dyDescent="0.25">
      <c r="B36" s="46"/>
      <c r="C36" s="31"/>
      <c r="D36" s="14"/>
      <c r="E36" s="14"/>
      <c r="F36" s="85"/>
      <c r="G36" s="518"/>
      <c r="H36" s="16"/>
    </row>
    <row r="37" spans="2:8" x14ac:dyDescent="0.25">
      <c r="B37" s="46"/>
      <c r="C37" s="31"/>
      <c r="D37" s="14"/>
      <c r="E37" s="14"/>
      <c r="F37" s="85"/>
      <c r="G37" s="518"/>
      <c r="H37" s="16"/>
    </row>
    <row r="38" spans="2:8" x14ac:dyDescent="0.25">
      <c r="B38" s="46"/>
      <c r="C38" s="31"/>
      <c r="D38" s="14"/>
      <c r="E38" s="14"/>
      <c r="F38" s="85"/>
      <c r="G38" s="518"/>
      <c r="H38" s="16"/>
    </row>
    <row r="39" spans="2:8" x14ac:dyDescent="0.25">
      <c r="B39" s="46"/>
      <c r="C39" s="31"/>
      <c r="D39" s="14"/>
      <c r="E39" s="14"/>
      <c r="F39" s="85"/>
      <c r="G39" s="518"/>
      <c r="H39" s="16"/>
    </row>
    <row r="40" spans="2:8" x14ac:dyDescent="0.25">
      <c r="B40" s="46"/>
      <c r="C40" s="31"/>
      <c r="D40" s="14"/>
      <c r="E40" s="14"/>
      <c r="F40" s="85"/>
      <c r="G40" s="518"/>
      <c r="H40" s="16"/>
    </row>
    <row r="41" spans="2:8" x14ac:dyDescent="0.25">
      <c r="B41" s="46"/>
      <c r="C41" s="31"/>
      <c r="D41" s="14"/>
      <c r="E41" s="14"/>
      <c r="F41" s="85"/>
      <c r="G41" s="518"/>
      <c r="H41" s="16"/>
    </row>
    <row r="42" spans="2:8" x14ac:dyDescent="0.25">
      <c r="B42" s="46"/>
      <c r="C42" s="31"/>
      <c r="D42" s="14"/>
      <c r="E42" s="14"/>
      <c r="F42" s="85"/>
      <c r="G42" s="518"/>
      <c r="H42" s="16"/>
    </row>
    <row r="43" spans="2:8" x14ac:dyDescent="0.25">
      <c r="B43" s="46"/>
      <c r="C43" s="31"/>
      <c r="D43" s="14"/>
      <c r="E43" s="14"/>
      <c r="F43" s="85"/>
      <c r="G43" s="518"/>
      <c r="H43" s="16"/>
    </row>
    <row r="44" spans="2:8" x14ac:dyDescent="0.25">
      <c r="B44" s="46"/>
      <c r="C44" s="31"/>
      <c r="D44" s="14"/>
      <c r="E44" s="14"/>
      <c r="F44" s="85"/>
      <c r="G44" s="518"/>
      <c r="H44" s="16"/>
    </row>
    <row r="45" spans="2:8" x14ac:dyDescent="0.25">
      <c r="B45" s="46"/>
      <c r="C45" s="31"/>
      <c r="D45" s="14"/>
      <c r="E45" s="14"/>
      <c r="F45" s="85"/>
      <c r="G45" s="518"/>
      <c r="H45" s="16"/>
    </row>
    <row r="46" spans="2:8" x14ac:dyDescent="0.25">
      <c r="B46" s="46"/>
      <c r="C46" s="31"/>
      <c r="D46" s="14"/>
      <c r="E46" s="14"/>
      <c r="F46" s="85"/>
      <c r="G46" s="518"/>
      <c r="H46" s="16"/>
    </row>
    <row r="47" spans="2:8" x14ac:dyDescent="0.25">
      <c r="B47" s="46"/>
      <c r="C47" s="31"/>
      <c r="D47" s="14"/>
      <c r="E47" s="14"/>
      <c r="F47" s="85"/>
      <c r="G47" s="518"/>
      <c r="H47" s="16"/>
    </row>
    <row r="48" spans="2:8" x14ac:dyDescent="0.25">
      <c r="B48" s="46"/>
      <c r="C48" s="31"/>
      <c r="D48" s="14"/>
      <c r="E48" s="14"/>
      <c r="F48" s="85"/>
      <c r="G48" s="518"/>
      <c r="H48" s="16"/>
    </row>
    <row r="49" spans="2:8" x14ac:dyDescent="0.25">
      <c r="B49" s="46"/>
      <c r="C49" s="31"/>
      <c r="D49" s="14"/>
      <c r="E49" s="14"/>
      <c r="F49" s="85"/>
      <c r="G49" s="518"/>
      <c r="H49" s="16"/>
    </row>
    <row r="50" spans="2:8" x14ac:dyDescent="0.25">
      <c r="B50" s="46"/>
      <c r="C50" s="31"/>
      <c r="D50" s="14"/>
      <c r="E50" s="14"/>
      <c r="F50" s="85"/>
      <c r="G50" s="518"/>
      <c r="H50" s="16"/>
    </row>
    <row r="51" spans="2:8" x14ac:dyDescent="0.25">
      <c r="B51" s="46"/>
      <c r="C51" s="31"/>
      <c r="D51" s="14"/>
      <c r="E51" s="14"/>
      <c r="F51" s="85"/>
      <c r="G51" s="518"/>
      <c r="H51" s="16"/>
    </row>
    <row r="52" spans="2:8" x14ac:dyDescent="0.25">
      <c r="B52" s="46"/>
      <c r="C52" s="31"/>
      <c r="D52" s="14"/>
      <c r="E52" s="14"/>
      <c r="F52" s="85"/>
      <c r="G52" s="518"/>
      <c r="H52" s="16"/>
    </row>
    <row r="53" spans="2:8" x14ac:dyDescent="0.25">
      <c r="B53" s="46"/>
      <c r="C53" s="31"/>
      <c r="D53" s="14"/>
      <c r="E53" s="14"/>
      <c r="F53" s="85"/>
      <c r="G53" s="518"/>
      <c r="H53" s="16"/>
    </row>
    <row r="54" spans="2:8" x14ac:dyDescent="0.25">
      <c r="B54" s="46"/>
      <c r="C54" s="31"/>
      <c r="D54" s="14"/>
      <c r="E54" s="14"/>
      <c r="F54" s="85"/>
      <c r="G54" s="518"/>
      <c r="H54" s="16"/>
    </row>
    <row r="55" spans="2:8" x14ac:dyDescent="0.25">
      <c r="B55" s="46"/>
      <c r="C55" s="31"/>
      <c r="D55" s="14"/>
      <c r="E55" s="14"/>
      <c r="F55" s="85"/>
      <c r="G55" s="518"/>
      <c r="H55" s="16"/>
    </row>
    <row r="56" spans="2:8" x14ac:dyDescent="0.25">
      <c r="B56" s="46"/>
      <c r="C56" s="31"/>
      <c r="D56" s="14"/>
      <c r="E56" s="14"/>
      <c r="F56" s="85"/>
      <c r="G56" s="518"/>
      <c r="H56" s="16"/>
    </row>
    <row r="57" spans="2:8" x14ac:dyDescent="0.25">
      <c r="B57" s="46"/>
      <c r="C57" s="31"/>
      <c r="D57" s="14"/>
      <c r="E57" s="14"/>
      <c r="F57" s="85"/>
      <c r="G57" s="518"/>
      <c r="H57" s="16"/>
    </row>
    <row r="58" spans="2:8" x14ac:dyDescent="0.25">
      <c r="B58" s="46"/>
      <c r="C58" s="31"/>
      <c r="D58" s="14"/>
      <c r="E58" s="14"/>
      <c r="F58" s="85"/>
      <c r="G58" s="518"/>
      <c r="H58" s="16"/>
    </row>
    <row r="59" spans="2:8" x14ac:dyDescent="0.25">
      <c r="B59" s="46"/>
      <c r="C59" s="31"/>
      <c r="D59" s="14"/>
      <c r="E59" s="14"/>
      <c r="F59" s="85"/>
      <c r="G59" s="518"/>
      <c r="H59" s="16"/>
    </row>
    <row r="60" spans="2:8" x14ac:dyDescent="0.25">
      <c r="B60" s="46"/>
      <c r="C60" s="31"/>
      <c r="D60" s="14"/>
      <c r="E60" s="14"/>
      <c r="F60" s="85"/>
      <c r="G60" s="518"/>
      <c r="H60" s="16"/>
    </row>
    <row r="61" spans="2:8" x14ac:dyDescent="0.25">
      <c r="B61" s="46"/>
      <c r="C61" s="31"/>
      <c r="D61" s="14"/>
      <c r="E61" s="14"/>
      <c r="F61" s="85"/>
      <c r="G61" s="518"/>
      <c r="H61" s="16"/>
    </row>
    <row r="62" spans="2:8" x14ac:dyDescent="0.25">
      <c r="B62" s="46"/>
      <c r="C62" s="31"/>
      <c r="D62" s="14"/>
      <c r="E62" s="14"/>
      <c r="F62" s="85"/>
      <c r="G62" s="518"/>
      <c r="H62" s="16"/>
    </row>
    <row r="63" spans="2:8" x14ac:dyDescent="0.25">
      <c r="B63" s="46"/>
      <c r="C63" s="31"/>
      <c r="D63" s="14"/>
      <c r="E63" s="14"/>
      <c r="F63" s="85"/>
      <c r="G63" s="518"/>
      <c r="H63" s="16"/>
    </row>
    <row r="64" spans="2:8" x14ac:dyDescent="0.25">
      <c r="B64" s="46"/>
      <c r="C64" s="31"/>
      <c r="D64" s="14"/>
      <c r="E64" s="14"/>
      <c r="F64" s="85"/>
      <c r="G64" s="518"/>
      <c r="H64" s="16"/>
    </row>
    <row r="65" spans="2:9" x14ac:dyDescent="0.25">
      <c r="B65" s="46"/>
      <c r="C65" s="31"/>
      <c r="D65" s="14"/>
      <c r="E65" s="14"/>
      <c r="F65" s="85"/>
      <c r="G65" s="518"/>
      <c r="H65" s="16"/>
    </row>
    <row r="66" spans="2:9" x14ac:dyDescent="0.25">
      <c r="B66" s="46"/>
      <c r="C66" s="31"/>
      <c r="D66" s="14"/>
      <c r="E66" s="14"/>
      <c r="F66" s="85"/>
      <c r="G66" s="518"/>
      <c r="H66" s="16"/>
    </row>
    <row r="67" spans="2:9" x14ac:dyDescent="0.25">
      <c r="B67" s="46"/>
      <c r="C67" s="31"/>
      <c r="D67" s="14"/>
      <c r="E67" s="14"/>
      <c r="F67" s="85"/>
      <c r="G67" s="518"/>
      <c r="H67" s="16"/>
    </row>
    <row r="68" spans="2:9" x14ac:dyDescent="0.25">
      <c r="B68" s="46"/>
      <c r="C68" s="31"/>
      <c r="D68" s="14"/>
      <c r="E68" s="14"/>
      <c r="F68" s="85"/>
      <c r="G68" s="518"/>
      <c r="H68" s="16"/>
    </row>
    <row r="69" spans="2:9" x14ac:dyDescent="0.25">
      <c r="B69" s="46"/>
      <c r="C69" s="31"/>
      <c r="D69" s="14"/>
      <c r="E69" s="14"/>
      <c r="F69" s="85"/>
      <c r="G69" s="518"/>
      <c r="H69" s="16"/>
    </row>
    <row r="70" spans="2:9" x14ac:dyDescent="0.25">
      <c r="B70" s="46"/>
      <c r="C70" s="31"/>
      <c r="D70" s="14"/>
      <c r="E70" s="14"/>
      <c r="F70" s="85"/>
      <c r="G70" s="518"/>
      <c r="H70" s="16"/>
    </row>
    <row r="71" spans="2:9" x14ac:dyDescent="0.25">
      <c r="B71" s="46"/>
      <c r="C71" s="31"/>
      <c r="D71" s="14"/>
      <c r="E71" s="14"/>
      <c r="F71" s="85"/>
      <c r="G71" s="518"/>
      <c r="H71" s="16"/>
    </row>
    <row r="72" spans="2:9" x14ac:dyDescent="0.25">
      <c r="B72" s="46"/>
      <c r="C72" s="31"/>
      <c r="D72" s="14"/>
      <c r="E72" s="14"/>
      <c r="F72" s="85"/>
      <c r="G72" s="518"/>
      <c r="H72" s="16"/>
    </row>
    <row r="73" spans="2:9" x14ac:dyDescent="0.25">
      <c r="B73" s="46"/>
      <c r="C73" s="31"/>
      <c r="D73" s="14"/>
      <c r="E73" s="14"/>
      <c r="F73" s="85"/>
      <c r="G73" s="518"/>
      <c r="H73" s="16"/>
    </row>
    <row r="74" spans="2:9" ht="24.9" customHeight="1" x14ac:dyDescent="0.25">
      <c r="B74" s="96" t="str">
        <f>$B$10</f>
        <v>C5.3</v>
      </c>
      <c r="C74" s="97" t="s">
        <v>404</v>
      </c>
      <c r="D74" s="98"/>
      <c r="E74" s="98"/>
      <c r="F74" s="91"/>
      <c r="G74" s="502"/>
      <c r="H74" s="92">
        <f>SUM(H9:H73)</f>
        <v>0</v>
      </c>
      <c r="I74" s="34"/>
    </row>
    <row r="75" spans="2:9" x14ac:dyDescent="0.25">
      <c r="B75" s="34"/>
      <c r="C75" s="1"/>
      <c r="D75" s="1"/>
      <c r="E75" s="1"/>
      <c r="F75" s="1"/>
      <c r="H75" s="1"/>
      <c r="I75" s="1"/>
    </row>
    <row r="76" spans="2:9" x14ac:dyDescent="0.25">
      <c r="B76" s="17"/>
      <c r="C76" s="1"/>
      <c r="D76" s="1"/>
      <c r="E76" s="1"/>
      <c r="F76" s="1"/>
      <c r="H76" s="1"/>
      <c r="I76" s="1"/>
    </row>
    <row r="77" spans="2:9" x14ac:dyDescent="0.25">
      <c r="B77" s="17"/>
      <c r="C77" s="1"/>
      <c r="D77" s="1"/>
      <c r="E77" s="1"/>
      <c r="F77" s="1"/>
      <c r="H77" s="1"/>
      <c r="I77" s="1"/>
    </row>
    <row r="78" spans="2:9" x14ac:dyDescent="0.25">
      <c r="I78" s="33"/>
    </row>
    <row r="79" spans="2:9" x14ac:dyDescent="0.25">
      <c r="I79" s="33"/>
    </row>
    <row r="80" spans="2:9" x14ac:dyDescent="0.25">
      <c r="I80" s="33"/>
    </row>
    <row r="81" spans="2:9" x14ac:dyDescent="0.25">
      <c r="I81" s="33"/>
    </row>
    <row r="82" spans="2:9" x14ac:dyDescent="0.25">
      <c r="I82" s="33"/>
    </row>
    <row r="83" spans="2:9" x14ac:dyDescent="0.25">
      <c r="I83" s="33"/>
    </row>
    <row r="84" spans="2:9" x14ac:dyDescent="0.25">
      <c r="I84" s="33"/>
    </row>
    <row r="85" spans="2:9" x14ac:dyDescent="0.25">
      <c r="I85" s="33"/>
    </row>
    <row r="86" spans="2:9" x14ac:dyDescent="0.25">
      <c r="I86" s="33"/>
    </row>
    <row r="87" spans="2:9" x14ac:dyDescent="0.25">
      <c r="I87" s="33"/>
    </row>
    <row r="88" spans="2:9" x14ac:dyDescent="0.25">
      <c r="I88" s="33"/>
    </row>
    <row r="89" spans="2:9" x14ac:dyDescent="0.25">
      <c r="I89" s="33"/>
    </row>
    <row r="90" spans="2:9" s="23" customFormat="1" ht="24.9" customHeight="1" x14ac:dyDescent="0.25">
      <c r="B90" s="28"/>
      <c r="C90" s="39"/>
      <c r="D90" s="4"/>
      <c r="E90" s="4"/>
      <c r="F90" s="4"/>
      <c r="G90" s="472"/>
      <c r="H90" s="5"/>
      <c r="I90" s="27"/>
    </row>
  </sheetData>
  <sheetProtection algorithmName="SHA-512" hashValue="QECwC6aJsPkc74KUhuKgfz2c/rJWo3uFxbhA+mYDMhiX4IjbdSJ1/Mj70oTdIZTfbvkDACP4LUW5s11AfueSBQ==" saltValue="9DcjL23ZxdlxSVy3PF3yzA==" spinCount="100000" sheet="1" objects="1" scenarios="1" selectLockedCells="1"/>
  <phoneticPr fontId="14" type="noConversion"/>
  <printOptions horizontalCentered="1"/>
  <pageMargins left="0.70866141732283472" right="0.70866141732283472" top="0.74803149606299213" bottom="0.74803149606299213" header="0.31496062992125984" footer="0.31496062992125984"/>
  <pageSetup paperSize="9" scale="70" firstPageNumber="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DB66-D0A5-48E5-A94C-63FE2DFBAE61}">
  <sheetPr codeName="Sheet14"/>
  <dimension ref="B1:I88"/>
  <sheetViews>
    <sheetView view="pageBreakPreview" zoomScale="80" zoomScaleNormal="125" zoomScaleSheetLayoutView="80" zoomScalePageLayoutView="125" workbookViewId="0">
      <selection activeCell="G1" sqref="G1:G1048576"/>
    </sheetView>
  </sheetViews>
  <sheetFormatPr defaultColWidth="6.88671875" defaultRowHeight="13.2" x14ac:dyDescent="0.25"/>
  <cols>
    <col min="1" max="1" width="0.88671875" style="1" customWidth="1"/>
    <col min="2" max="2" width="11.6640625" style="55" customWidth="1"/>
    <col min="3" max="3" width="45.6640625" style="39" customWidth="1"/>
    <col min="4" max="4" width="13.6640625" style="4" customWidth="1"/>
    <col min="5" max="5" width="5.6640625" style="4" customWidth="1"/>
    <col min="6" max="6" width="15.6640625" style="154" customWidth="1"/>
    <col min="7" max="7" width="15.6640625" style="472" customWidth="1"/>
    <col min="8" max="8" width="17.44140625" style="5" customWidth="1"/>
    <col min="9" max="9" width="0.88671875" style="5" customWidth="1"/>
    <col min="10" max="16384" width="6.88671875" style="1"/>
  </cols>
  <sheetData>
    <row r="1" spans="2:9" x14ac:dyDescent="0.25">
      <c r="B1" s="23" t="str">
        <f>Client1</f>
        <v>Province of KwaZulu-Natal</v>
      </c>
      <c r="F1" s="23" t="str">
        <f>"Contract No. "&amp;ContractNo</f>
        <v>Contract No. ZNB00511/00000/00/HOD/INF/21/T</v>
      </c>
      <c r="G1" s="471"/>
      <c r="H1" s="23"/>
    </row>
    <row r="2" spans="2:9" x14ac:dyDescent="0.25">
      <c r="B2" s="65" t="str">
        <f>Client2</f>
        <v>Department of Transport</v>
      </c>
    </row>
    <row r="3" spans="2:9" x14ac:dyDescent="0.25">
      <c r="B3" s="58"/>
      <c r="C3" s="67"/>
      <c r="D3" s="57"/>
      <c r="E3" s="57"/>
      <c r="F3" s="161"/>
      <c r="G3" s="473"/>
      <c r="H3" s="66"/>
    </row>
    <row r="4" spans="2:9" x14ac:dyDescent="0.25">
      <c r="B4" s="469" t="s">
        <v>8</v>
      </c>
      <c r="C4" s="470"/>
      <c r="D4" s="470"/>
      <c r="E4" s="470"/>
      <c r="F4" s="470"/>
      <c r="G4" s="474"/>
      <c r="H4" s="466" t="str">
        <f>"CHAPTER "&amp;B10</f>
        <v>CHAPTER C5.4</v>
      </c>
      <c r="I4" s="6"/>
    </row>
    <row r="5" spans="2:9" ht="7.5"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9" ht="12.75" customHeight="1" x14ac:dyDescent="0.25">
      <c r="B6" s="247"/>
      <c r="C6" s="463"/>
      <c r="D6" s="463"/>
      <c r="E6" s="463"/>
      <c r="F6" s="463"/>
      <c r="G6" s="475"/>
      <c r="H6" s="467"/>
      <c r="I6" s="7"/>
    </row>
    <row r="7" spans="2:9" ht="7.5" customHeight="1" x14ac:dyDescent="0.25">
      <c r="B7" s="464"/>
      <c r="C7" s="465"/>
      <c r="D7" s="465"/>
      <c r="E7" s="465"/>
      <c r="F7" s="465"/>
      <c r="G7" s="476"/>
      <c r="H7" s="468"/>
      <c r="I7" s="7"/>
    </row>
    <row r="8" spans="2:9" s="8" customFormat="1" ht="24.9" customHeight="1" x14ac:dyDescent="0.25">
      <c r="B8" s="54" t="s">
        <v>0</v>
      </c>
      <c r="C8" s="10" t="s">
        <v>1</v>
      </c>
      <c r="D8" s="10" t="s">
        <v>2</v>
      </c>
      <c r="E8" s="10" t="s">
        <v>9</v>
      </c>
      <c r="F8" s="164" t="s">
        <v>3</v>
      </c>
      <c r="G8" s="477" t="s">
        <v>4</v>
      </c>
      <c r="H8" s="10" t="s">
        <v>5</v>
      </c>
      <c r="I8" s="11"/>
    </row>
    <row r="9" spans="2:9" x14ac:dyDescent="0.25">
      <c r="B9" s="37"/>
      <c r="C9" s="13"/>
      <c r="D9" s="14"/>
      <c r="E9" s="14"/>
      <c r="F9" s="185"/>
      <c r="G9" s="478"/>
      <c r="H9" s="16" t="str">
        <f>IF(D9="","",F9*G9)</f>
        <v/>
      </c>
      <c r="I9" s="17"/>
    </row>
    <row r="10" spans="2:9" x14ac:dyDescent="0.25">
      <c r="B10" s="53" t="s">
        <v>229</v>
      </c>
      <c r="C10" s="93" t="s">
        <v>230</v>
      </c>
      <c r="D10" s="14"/>
      <c r="E10" s="14"/>
      <c r="F10" s="186"/>
      <c r="G10" s="479"/>
      <c r="H10" s="16"/>
      <c r="I10" s="33"/>
    </row>
    <row r="11" spans="2:9" x14ac:dyDescent="0.25">
      <c r="B11" s="53"/>
      <c r="C11" s="93"/>
      <c r="D11" s="14"/>
      <c r="E11" s="14"/>
      <c r="F11" s="186"/>
      <c r="G11" s="479"/>
      <c r="H11" s="16"/>
      <c r="I11" s="33"/>
    </row>
    <row r="12" spans="2:9" x14ac:dyDescent="0.25">
      <c r="B12" s="37" t="s">
        <v>231</v>
      </c>
      <c r="C12" s="31" t="s">
        <v>232</v>
      </c>
      <c r="D12" s="14"/>
      <c r="E12" s="14"/>
      <c r="F12" s="201"/>
      <c r="G12" s="498"/>
      <c r="H12" s="16"/>
      <c r="I12" s="34"/>
    </row>
    <row r="13" spans="2:9" x14ac:dyDescent="0.25">
      <c r="B13" s="37"/>
      <c r="C13" s="31"/>
      <c r="D13" s="14"/>
      <c r="E13" s="14"/>
      <c r="F13" s="201"/>
      <c r="G13" s="479"/>
      <c r="H13" s="16"/>
      <c r="I13" s="33"/>
    </row>
    <row r="14" spans="2:9" ht="26.4" x14ac:dyDescent="0.25">
      <c r="B14" s="46" t="s">
        <v>233</v>
      </c>
      <c r="C14" s="31" t="s">
        <v>478</v>
      </c>
      <c r="D14" s="14" t="s">
        <v>31</v>
      </c>
      <c r="E14" s="14"/>
      <c r="F14" s="201">
        <v>5380</v>
      </c>
      <c r="G14" s="518"/>
      <c r="H14" s="16">
        <f>G14*F14</f>
        <v>0</v>
      </c>
      <c r="I14" s="33"/>
    </row>
    <row r="15" spans="2:9" x14ac:dyDescent="0.25">
      <c r="B15" s="37"/>
      <c r="C15" s="31"/>
      <c r="D15" s="14"/>
      <c r="E15" s="14"/>
      <c r="F15" s="201"/>
      <c r="G15" s="508"/>
      <c r="H15" s="16"/>
      <c r="I15" s="33"/>
    </row>
    <row r="16" spans="2:9" x14ac:dyDescent="0.25">
      <c r="B16" s="62" t="s">
        <v>234</v>
      </c>
      <c r="C16" s="31" t="s">
        <v>235</v>
      </c>
      <c r="D16" s="14"/>
      <c r="E16" s="48"/>
      <c r="F16" s="201"/>
      <c r="G16" s="507"/>
      <c r="H16" s="16"/>
    </row>
    <row r="17" spans="2:9" x14ac:dyDescent="0.25">
      <c r="B17" s="37"/>
      <c r="C17" s="31"/>
      <c r="D17" s="14"/>
      <c r="E17" s="14"/>
      <c r="F17" s="201"/>
      <c r="G17" s="479"/>
      <c r="H17" s="16"/>
    </row>
    <row r="18" spans="2:9" ht="26.4" x14ac:dyDescent="0.25">
      <c r="B18" s="46" t="s">
        <v>236</v>
      </c>
      <c r="C18" s="31" t="s">
        <v>237</v>
      </c>
      <c r="D18" s="14"/>
      <c r="E18" s="14"/>
      <c r="F18" s="201"/>
      <c r="G18" s="479"/>
      <c r="H18" s="16"/>
    </row>
    <row r="19" spans="2:9" x14ac:dyDescent="0.25">
      <c r="B19" s="37"/>
      <c r="C19" s="31"/>
      <c r="D19" s="14"/>
      <c r="E19" s="14"/>
      <c r="F19" s="201"/>
      <c r="G19" s="498"/>
      <c r="H19" s="16"/>
    </row>
    <row r="20" spans="2:9" x14ac:dyDescent="0.25">
      <c r="B20" s="206" t="s">
        <v>54</v>
      </c>
      <c r="C20" s="193" t="s">
        <v>238</v>
      </c>
      <c r="D20" s="185" t="s">
        <v>7</v>
      </c>
      <c r="E20" s="14"/>
      <c r="F20" s="201">
        <v>490</v>
      </c>
      <c r="G20" s="518"/>
      <c r="H20" s="16">
        <f>G20*F20</f>
        <v>0</v>
      </c>
    </row>
    <row r="21" spans="2:9" x14ac:dyDescent="0.25">
      <c r="B21" s="37"/>
      <c r="C21" s="31"/>
      <c r="D21" s="14"/>
      <c r="E21" s="14"/>
      <c r="F21" s="201"/>
      <c r="G21" s="489"/>
      <c r="H21" s="16"/>
    </row>
    <row r="22" spans="2:9" x14ac:dyDescent="0.25">
      <c r="B22" s="37" t="s">
        <v>239</v>
      </c>
      <c r="C22" s="31" t="s">
        <v>240</v>
      </c>
      <c r="D22" s="14" t="s">
        <v>254</v>
      </c>
      <c r="E22" s="14"/>
      <c r="F22" s="186">
        <v>640</v>
      </c>
      <c r="G22" s="498"/>
      <c r="H22" s="16">
        <f>G22*F22</f>
        <v>0</v>
      </c>
      <c r="I22" s="33"/>
    </row>
    <row r="23" spans="2:9" x14ac:dyDescent="0.25">
      <c r="B23" s="37"/>
      <c r="C23" s="95"/>
      <c r="D23" s="14"/>
      <c r="E23" s="14"/>
      <c r="F23" s="186"/>
      <c r="G23" s="498"/>
      <c r="H23" s="16"/>
      <c r="I23" s="33"/>
    </row>
    <row r="24" spans="2:9" ht="15.6" x14ac:dyDescent="0.25">
      <c r="B24" s="37" t="s">
        <v>241</v>
      </c>
      <c r="C24" s="31" t="s">
        <v>242</v>
      </c>
      <c r="D24" s="14" t="s">
        <v>31</v>
      </c>
      <c r="E24" s="14"/>
      <c r="F24" s="186">
        <v>150</v>
      </c>
      <c r="G24" s="498"/>
      <c r="H24" s="16">
        <f>G24*F24</f>
        <v>0</v>
      </c>
      <c r="I24" s="17"/>
    </row>
    <row r="25" spans="2:9" s="29" customFormat="1" x14ac:dyDescent="0.25">
      <c r="B25" s="37"/>
      <c r="C25" s="31"/>
      <c r="D25" s="14"/>
      <c r="E25" s="14"/>
      <c r="F25" s="186"/>
      <c r="G25" s="498"/>
      <c r="H25" s="16"/>
      <c r="I25" s="17"/>
    </row>
    <row r="26" spans="2:9" x14ac:dyDescent="0.25">
      <c r="B26" s="37"/>
      <c r="C26" s="31"/>
      <c r="D26" s="185"/>
      <c r="E26" s="14"/>
      <c r="F26" s="186"/>
      <c r="G26" s="498"/>
      <c r="H26" s="16"/>
      <c r="I26" s="34"/>
    </row>
    <row r="27" spans="2:9" x14ac:dyDescent="0.25">
      <c r="B27" s="37"/>
      <c r="C27" s="95"/>
      <c r="D27" s="14"/>
      <c r="E27" s="14"/>
      <c r="F27" s="186"/>
      <c r="G27" s="498"/>
      <c r="H27" s="16"/>
      <c r="I27" s="34"/>
    </row>
    <row r="28" spans="2:9" x14ac:dyDescent="0.25">
      <c r="B28" s="37"/>
      <c r="C28" s="31"/>
      <c r="D28" s="14"/>
      <c r="E28" s="14"/>
      <c r="F28" s="201"/>
      <c r="G28" s="489"/>
      <c r="H28" s="16"/>
      <c r="I28" s="33"/>
    </row>
    <row r="29" spans="2:9" x14ac:dyDescent="0.25">
      <c r="B29" s="37"/>
      <c r="C29" s="31"/>
      <c r="D29" s="14"/>
      <c r="E29" s="14"/>
      <c r="F29" s="186"/>
      <c r="G29" s="498"/>
      <c r="H29" s="16"/>
      <c r="I29" s="33"/>
    </row>
    <row r="30" spans="2:9" x14ac:dyDescent="0.25">
      <c r="B30" s="37"/>
      <c r="C30" s="31"/>
      <c r="D30" s="14"/>
      <c r="E30" s="14"/>
      <c r="F30" s="186"/>
      <c r="G30" s="498"/>
      <c r="H30" s="16"/>
      <c r="I30" s="33"/>
    </row>
    <row r="31" spans="2:9" x14ac:dyDescent="0.25">
      <c r="B31" s="37"/>
      <c r="C31" s="31"/>
      <c r="D31" s="14"/>
      <c r="E31" s="14"/>
      <c r="F31" s="186"/>
      <c r="G31" s="498"/>
      <c r="H31" s="16"/>
      <c r="I31" s="33"/>
    </row>
    <row r="32" spans="2:9" x14ac:dyDescent="0.25">
      <c r="B32" s="37"/>
      <c r="C32" s="31"/>
      <c r="D32" s="14"/>
      <c r="E32" s="14"/>
      <c r="F32" s="186"/>
      <c r="G32" s="498"/>
      <c r="H32" s="16"/>
      <c r="I32" s="33"/>
    </row>
    <row r="33" spans="2:9" x14ac:dyDescent="0.25">
      <c r="B33" s="37"/>
      <c r="C33" s="31"/>
      <c r="D33" s="14"/>
      <c r="E33" s="14"/>
      <c r="F33" s="186"/>
      <c r="G33" s="498"/>
      <c r="H33" s="16"/>
      <c r="I33" s="33"/>
    </row>
    <row r="34" spans="2:9" x14ac:dyDescent="0.25">
      <c r="B34" s="37"/>
      <c r="C34" s="31"/>
      <c r="D34" s="14"/>
      <c r="E34" s="14"/>
      <c r="F34" s="186"/>
      <c r="G34" s="498"/>
      <c r="H34" s="16"/>
      <c r="I34" s="33"/>
    </row>
    <row r="35" spans="2:9" x14ac:dyDescent="0.25">
      <c r="B35" s="37"/>
      <c r="C35" s="31"/>
      <c r="D35" s="14"/>
      <c r="E35" s="14"/>
      <c r="F35" s="186"/>
      <c r="G35" s="498"/>
      <c r="H35" s="16"/>
      <c r="I35" s="33"/>
    </row>
    <row r="36" spans="2:9" x14ac:dyDescent="0.25">
      <c r="B36" s="37"/>
      <c r="C36" s="31"/>
      <c r="D36" s="14"/>
      <c r="E36" s="14"/>
      <c r="F36" s="186"/>
      <c r="G36" s="498"/>
      <c r="H36" s="16"/>
      <c r="I36" s="33"/>
    </row>
    <row r="37" spans="2:9" x14ac:dyDescent="0.25">
      <c r="B37" s="37"/>
      <c r="C37" s="31"/>
      <c r="D37" s="14"/>
      <c r="E37" s="14"/>
      <c r="F37" s="186"/>
      <c r="G37" s="509"/>
      <c r="H37" s="16"/>
      <c r="I37" s="33"/>
    </row>
    <row r="38" spans="2:9" x14ac:dyDescent="0.25">
      <c r="B38" s="37"/>
      <c r="C38" s="31"/>
      <c r="D38" s="14"/>
      <c r="E38" s="14"/>
      <c r="F38" s="186"/>
      <c r="G38" s="509"/>
      <c r="H38" s="16"/>
      <c r="I38" s="33"/>
    </row>
    <row r="39" spans="2:9" x14ac:dyDescent="0.25">
      <c r="B39" s="37"/>
      <c r="C39" s="31"/>
      <c r="D39" s="14"/>
      <c r="E39" s="14"/>
      <c r="F39" s="186"/>
      <c r="G39" s="509"/>
      <c r="H39" s="16"/>
      <c r="I39" s="33"/>
    </row>
    <row r="40" spans="2:9" x14ac:dyDescent="0.25">
      <c r="B40" s="37"/>
      <c r="C40" s="31"/>
      <c r="D40" s="14"/>
      <c r="E40" s="14"/>
      <c r="F40" s="186"/>
      <c r="G40" s="509"/>
      <c r="H40" s="16"/>
      <c r="I40" s="33"/>
    </row>
    <row r="41" spans="2:9" x14ac:dyDescent="0.25">
      <c r="B41" s="37"/>
      <c r="C41" s="31"/>
      <c r="D41" s="14"/>
      <c r="E41" s="14"/>
      <c r="F41" s="186"/>
      <c r="G41" s="509"/>
      <c r="H41" s="16"/>
      <c r="I41" s="33"/>
    </row>
    <row r="42" spans="2:9" x14ac:dyDescent="0.25">
      <c r="B42" s="37"/>
      <c r="C42" s="31"/>
      <c r="D42" s="14"/>
      <c r="E42" s="14"/>
      <c r="F42" s="186"/>
      <c r="G42" s="509"/>
      <c r="H42" s="16"/>
      <c r="I42" s="33"/>
    </row>
    <row r="43" spans="2:9" x14ac:dyDescent="0.25">
      <c r="B43" s="37"/>
      <c r="C43" s="31"/>
      <c r="D43" s="14"/>
      <c r="E43" s="14"/>
      <c r="F43" s="186"/>
      <c r="G43" s="509"/>
      <c r="H43" s="16"/>
      <c r="I43" s="33"/>
    </row>
    <row r="44" spans="2:9" x14ac:dyDescent="0.25">
      <c r="B44" s="37"/>
      <c r="C44" s="31"/>
      <c r="D44" s="14"/>
      <c r="E44" s="14"/>
      <c r="F44" s="186"/>
      <c r="G44" s="509"/>
      <c r="H44" s="16"/>
      <c r="I44" s="33"/>
    </row>
    <row r="45" spans="2:9" x14ac:dyDescent="0.25">
      <c r="B45" s="37"/>
      <c r="C45" s="31"/>
      <c r="D45" s="14"/>
      <c r="E45" s="14"/>
      <c r="F45" s="186"/>
      <c r="G45" s="509"/>
      <c r="H45" s="16"/>
      <c r="I45" s="33"/>
    </row>
    <row r="46" spans="2:9" x14ac:dyDescent="0.25">
      <c r="B46" s="37"/>
      <c r="C46" s="31"/>
      <c r="D46" s="14"/>
      <c r="E46" s="14"/>
      <c r="F46" s="186"/>
      <c r="G46" s="509"/>
      <c r="H46" s="16"/>
      <c r="I46" s="33"/>
    </row>
    <row r="47" spans="2:9" x14ac:dyDescent="0.25">
      <c r="B47" s="37"/>
      <c r="C47" s="31"/>
      <c r="D47" s="14"/>
      <c r="E47" s="14"/>
      <c r="F47" s="186"/>
      <c r="G47" s="509"/>
      <c r="H47" s="16"/>
      <c r="I47" s="33"/>
    </row>
    <row r="48" spans="2:9" x14ac:dyDescent="0.25">
      <c r="B48" s="37"/>
      <c r="C48" s="31"/>
      <c r="D48" s="14"/>
      <c r="E48" s="14"/>
      <c r="F48" s="186"/>
      <c r="G48" s="509"/>
      <c r="H48" s="16"/>
      <c r="I48" s="33"/>
    </row>
    <row r="49" spans="2:9" x14ac:dyDescent="0.25">
      <c r="B49" s="37"/>
      <c r="C49" s="31"/>
      <c r="D49" s="14"/>
      <c r="E49" s="14"/>
      <c r="F49" s="186"/>
      <c r="G49" s="509"/>
      <c r="H49" s="16"/>
      <c r="I49" s="33"/>
    </row>
    <row r="50" spans="2:9" x14ac:dyDescent="0.25">
      <c r="B50" s="37"/>
      <c r="C50" s="31"/>
      <c r="D50" s="14"/>
      <c r="E50" s="14"/>
      <c r="F50" s="186"/>
      <c r="G50" s="509"/>
      <c r="H50" s="16"/>
      <c r="I50" s="33"/>
    </row>
    <row r="51" spans="2:9" x14ac:dyDescent="0.25">
      <c r="B51" s="37"/>
      <c r="C51" s="31"/>
      <c r="D51" s="14"/>
      <c r="E51" s="14"/>
      <c r="F51" s="186"/>
      <c r="G51" s="509"/>
      <c r="H51" s="16"/>
      <c r="I51" s="33"/>
    </row>
    <row r="52" spans="2:9" x14ac:dyDescent="0.25">
      <c r="B52" s="37"/>
      <c r="C52" s="31"/>
      <c r="D52" s="14"/>
      <c r="E52" s="14"/>
      <c r="F52" s="186"/>
      <c r="G52" s="509"/>
      <c r="H52" s="16"/>
      <c r="I52" s="33"/>
    </row>
    <row r="53" spans="2:9" x14ac:dyDescent="0.25">
      <c r="B53" s="37"/>
      <c r="C53" s="31"/>
      <c r="D53" s="14"/>
      <c r="E53" s="14"/>
      <c r="F53" s="186"/>
      <c r="G53" s="509"/>
      <c r="H53" s="16"/>
      <c r="I53" s="33"/>
    </row>
    <row r="54" spans="2:9" x14ac:dyDescent="0.25">
      <c r="B54" s="37"/>
      <c r="C54" s="31"/>
      <c r="D54" s="14"/>
      <c r="E54" s="14"/>
      <c r="F54" s="186"/>
      <c r="G54" s="509"/>
      <c r="H54" s="16"/>
      <c r="I54" s="33"/>
    </row>
    <row r="55" spans="2:9" x14ac:dyDescent="0.25">
      <c r="B55" s="37"/>
      <c r="C55" s="31"/>
      <c r="D55" s="14"/>
      <c r="E55" s="14"/>
      <c r="F55" s="186"/>
      <c r="G55" s="509"/>
      <c r="H55" s="16"/>
      <c r="I55" s="33"/>
    </row>
    <row r="56" spans="2:9" x14ac:dyDescent="0.25">
      <c r="B56" s="37"/>
      <c r="C56" s="31"/>
      <c r="D56" s="14"/>
      <c r="E56" s="14"/>
      <c r="F56" s="186"/>
      <c r="G56" s="509"/>
      <c r="H56" s="16"/>
      <c r="I56" s="33"/>
    </row>
    <row r="57" spans="2:9" x14ac:dyDescent="0.25">
      <c r="B57" s="37"/>
      <c r="C57" s="31"/>
      <c r="D57" s="14"/>
      <c r="E57" s="14"/>
      <c r="F57" s="186"/>
      <c r="G57" s="509"/>
      <c r="H57" s="16"/>
      <c r="I57" s="33"/>
    </row>
    <row r="58" spans="2:9" x14ac:dyDescent="0.25">
      <c r="B58" s="37"/>
      <c r="C58" s="31"/>
      <c r="D58" s="14"/>
      <c r="E58" s="14"/>
      <c r="F58" s="186"/>
      <c r="G58" s="509"/>
      <c r="H58" s="16"/>
      <c r="I58" s="33"/>
    </row>
    <row r="59" spans="2:9" x14ac:dyDescent="0.25">
      <c r="B59" s="37"/>
      <c r="C59" s="31"/>
      <c r="D59" s="14"/>
      <c r="E59" s="14"/>
      <c r="F59" s="186"/>
      <c r="G59" s="509"/>
      <c r="H59" s="16"/>
      <c r="I59" s="33"/>
    </row>
    <row r="60" spans="2:9" x14ac:dyDescent="0.25">
      <c r="B60" s="37"/>
      <c r="C60" s="31"/>
      <c r="D60" s="14"/>
      <c r="E60" s="14"/>
      <c r="F60" s="186"/>
      <c r="G60" s="509"/>
      <c r="H60" s="16"/>
      <c r="I60" s="33"/>
    </row>
    <row r="61" spans="2:9" x14ac:dyDescent="0.25">
      <c r="B61" s="37"/>
      <c r="C61" s="31"/>
      <c r="D61" s="14"/>
      <c r="E61" s="14"/>
      <c r="F61" s="186"/>
      <c r="G61" s="509"/>
      <c r="H61" s="16"/>
      <c r="I61" s="33"/>
    </row>
    <row r="62" spans="2:9" x14ac:dyDescent="0.25">
      <c r="B62" s="37"/>
      <c r="C62" s="31"/>
      <c r="D62" s="14"/>
      <c r="E62" s="14"/>
      <c r="F62" s="186"/>
      <c r="G62" s="509"/>
      <c r="H62" s="16"/>
      <c r="I62" s="33"/>
    </row>
    <row r="63" spans="2:9" x14ac:dyDescent="0.25">
      <c r="B63" s="37"/>
      <c r="C63" s="31"/>
      <c r="D63" s="14"/>
      <c r="E63" s="14"/>
      <c r="F63" s="186"/>
      <c r="G63" s="509"/>
      <c r="H63" s="16"/>
      <c r="I63" s="33"/>
    </row>
    <row r="64" spans="2:9" x14ac:dyDescent="0.25">
      <c r="B64" s="37"/>
      <c r="C64" s="31"/>
      <c r="D64" s="14"/>
      <c r="E64" s="14"/>
      <c r="F64" s="186"/>
      <c r="G64" s="509"/>
      <c r="H64" s="16"/>
      <c r="I64" s="33"/>
    </row>
    <row r="65" spans="2:9" x14ac:dyDescent="0.25">
      <c r="B65" s="37"/>
      <c r="C65" s="31"/>
      <c r="D65" s="14"/>
      <c r="E65" s="14"/>
      <c r="F65" s="186"/>
      <c r="G65" s="509"/>
      <c r="H65" s="16"/>
      <c r="I65" s="33"/>
    </row>
    <row r="66" spans="2:9" x14ac:dyDescent="0.25">
      <c r="B66" s="61"/>
      <c r="C66" s="31"/>
      <c r="D66" s="14"/>
      <c r="E66" s="14"/>
      <c r="F66" s="186"/>
      <c r="G66" s="509"/>
      <c r="H66" s="16"/>
      <c r="I66" s="33"/>
    </row>
    <row r="67" spans="2:9" x14ac:dyDescent="0.25">
      <c r="B67" s="61"/>
      <c r="C67" s="31"/>
      <c r="D67" s="14"/>
      <c r="E67" s="14"/>
      <c r="F67" s="186"/>
      <c r="G67" s="509"/>
      <c r="H67" s="16"/>
      <c r="I67" s="33"/>
    </row>
    <row r="68" spans="2:9" x14ac:dyDescent="0.25">
      <c r="B68" s="61"/>
      <c r="C68" s="31"/>
      <c r="D68" s="14"/>
      <c r="E68" s="14"/>
      <c r="F68" s="186"/>
      <c r="G68" s="509"/>
      <c r="H68" s="16"/>
      <c r="I68" s="33"/>
    </row>
    <row r="69" spans="2:9" x14ac:dyDescent="0.25">
      <c r="B69" s="61"/>
      <c r="C69" s="31"/>
      <c r="D69" s="14"/>
      <c r="E69" s="14"/>
      <c r="F69" s="186"/>
      <c r="G69" s="509"/>
      <c r="H69" s="16"/>
      <c r="I69" s="33"/>
    </row>
    <row r="70" spans="2:9" x14ac:dyDescent="0.25">
      <c r="B70" s="61"/>
      <c r="C70" s="31"/>
      <c r="D70" s="14"/>
      <c r="E70" s="14"/>
      <c r="F70" s="186"/>
      <c r="G70" s="509"/>
      <c r="H70" s="16"/>
      <c r="I70" s="33"/>
    </row>
    <row r="71" spans="2:9" x14ac:dyDescent="0.25">
      <c r="B71" s="61"/>
      <c r="C71" s="31"/>
      <c r="D71" s="14"/>
      <c r="E71" s="14"/>
      <c r="F71" s="186"/>
      <c r="G71" s="509"/>
      <c r="H71" s="16"/>
      <c r="I71" s="33"/>
    </row>
    <row r="72" spans="2:9" x14ac:dyDescent="0.25">
      <c r="B72" s="61"/>
      <c r="C72" s="31"/>
      <c r="D72" s="14"/>
      <c r="E72" s="14"/>
      <c r="F72" s="186"/>
      <c r="G72" s="509"/>
      <c r="H72" s="16"/>
      <c r="I72" s="33"/>
    </row>
    <row r="73" spans="2:9" x14ac:dyDescent="0.25">
      <c r="B73" s="61"/>
      <c r="C73" s="31"/>
      <c r="D73" s="14"/>
      <c r="E73" s="14"/>
      <c r="F73" s="186"/>
      <c r="G73" s="509"/>
      <c r="H73" s="16"/>
      <c r="I73" s="33"/>
    </row>
    <row r="74" spans="2:9" x14ac:dyDescent="0.25">
      <c r="B74" s="61"/>
      <c r="C74" s="31"/>
      <c r="D74" s="14"/>
      <c r="E74" s="14"/>
      <c r="F74" s="186"/>
      <c r="G74" s="509"/>
      <c r="H74" s="16"/>
      <c r="I74" s="33"/>
    </row>
    <row r="75" spans="2:9" ht="24.9" customHeight="1" x14ac:dyDescent="0.25">
      <c r="B75" s="96" t="str">
        <f>$B$10</f>
        <v>C5.4</v>
      </c>
      <c r="C75" s="97" t="s">
        <v>404</v>
      </c>
      <c r="D75" s="98"/>
      <c r="E75" s="98"/>
      <c r="F75" s="223"/>
      <c r="G75" s="502"/>
      <c r="H75" s="92">
        <f>SUM(H9:H74)</f>
        <v>0</v>
      </c>
      <c r="I75" s="33"/>
    </row>
    <row r="76" spans="2:9" x14ac:dyDescent="0.25">
      <c r="F76" s="225"/>
      <c r="G76" s="511"/>
      <c r="H76" s="49"/>
    </row>
    <row r="77" spans="2:9" x14ac:dyDescent="0.25">
      <c r="F77" s="225"/>
      <c r="G77" s="511"/>
      <c r="H77" s="49"/>
    </row>
    <row r="78" spans="2:9" x14ac:dyDescent="0.25">
      <c r="F78" s="225"/>
      <c r="G78" s="511"/>
      <c r="H78" s="49"/>
      <c r="I78" s="33"/>
    </row>
    <row r="79" spans="2:9" x14ac:dyDescent="0.25">
      <c r="F79" s="225"/>
      <c r="G79" s="511"/>
      <c r="H79" s="49"/>
      <c r="I79" s="33"/>
    </row>
    <row r="80" spans="2:9" s="23" customFormat="1" ht="19.5" customHeight="1" x14ac:dyDescent="0.25">
      <c r="B80" s="55"/>
      <c r="C80" s="39"/>
      <c r="D80" s="4"/>
      <c r="E80" s="4"/>
      <c r="F80" s="225"/>
      <c r="G80" s="511"/>
      <c r="H80" s="49"/>
      <c r="I80" s="27"/>
    </row>
    <row r="81" spans="6:8" x14ac:dyDescent="0.25">
      <c r="F81" s="225"/>
      <c r="G81" s="511"/>
      <c r="H81" s="49"/>
    </row>
    <row r="82" spans="6:8" x14ac:dyDescent="0.25">
      <c r="F82" s="225"/>
      <c r="G82" s="511"/>
      <c r="H82" s="49"/>
    </row>
    <row r="83" spans="6:8" x14ac:dyDescent="0.25">
      <c r="F83" s="225"/>
      <c r="G83" s="511"/>
      <c r="H83" s="49"/>
    </row>
    <row r="84" spans="6:8" x14ac:dyDescent="0.25">
      <c r="F84" s="225"/>
      <c r="G84" s="511"/>
      <c r="H84" s="49"/>
    </row>
    <row r="85" spans="6:8" x14ac:dyDescent="0.25">
      <c r="F85" s="225"/>
      <c r="G85" s="511"/>
      <c r="H85" s="49"/>
    </row>
    <row r="86" spans="6:8" x14ac:dyDescent="0.25">
      <c r="F86" s="225"/>
      <c r="G86" s="511"/>
      <c r="H86" s="49"/>
    </row>
    <row r="87" spans="6:8" x14ac:dyDescent="0.25">
      <c r="F87" s="225"/>
      <c r="G87" s="511"/>
      <c r="H87" s="49"/>
    </row>
    <row r="88" spans="6:8" x14ac:dyDescent="0.25">
      <c r="F88" s="225"/>
      <c r="G88" s="511"/>
      <c r="H88" s="49"/>
    </row>
  </sheetData>
  <sheetProtection algorithmName="SHA-512" hashValue="bH8/K7eHq12Yz/OyRR+cK6YwHBo4u+7Je/QJ1GWAz268TlsiuzqtLNOQJi5+iPlm8cve83/WceLRGJdMXJAQRA==" saltValue="xTbxRU6uZvkyHG97F28DRg==" spinCount="100000" sheet="1" objects="1" scenarios="1" selectLockedCells="1"/>
  <phoneticPr fontId="14" type="noConversion"/>
  <printOptions horizontalCentered="1"/>
  <pageMargins left="0.70866141732283472" right="0.70866141732283472" top="0.74803149606299213" bottom="0.74803149606299213" header="0.31496062992125984" footer="0.31496062992125984"/>
  <pageSetup paperSize="9" scale="70" firstPageNumber="3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31A55-FC56-46DB-BB96-CC37AE17E9CA}">
  <sheetPr codeName="Sheet56">
    <pageSetUpPr fitToPage="1"/>
  </sheetPr>
  <dimension ref="B1:T66"/>
  <sheetViews>
    <sheetView view="pageBreakPreview" zoomScale="80" zoomScaleNormal="125" zoomScaleSheetLayoutView="80" zoomScalePageLayoutView="125" workbookViewId="0">
      <selection activeCell="G1" sqref="G1:G1048576"/>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154" customWidth="1"/>
    <col min="7" max="7" width="15.6640625" style="472" customWidth="1"/>
    <col min="8" max="8" width="17.44140625" style="5" customWidth="1"/>
    <col min="9" max="9" width="5.77734375" style="5" customWidth="1"/>
    <col min="10" max="10" width="14.33203125" style="1" customWidth="1"/>
    <col min="11" max="11" width="18.33203125" style="1" customWidth="1"/>
    <col min="12" max="12" width="7.6640625" style="1" customWidth="1"/>
    <col min="13" max="15" width="14.33203125" style="1" customWidth="1"/>
    <col min="16" max="19" width="14.77734375" style="1" customWidth="1"/>
    <col min="20" max="20" width="8.88671875" style="1" bestFit="1" customWidth="1"/>
    <col min="21" max="16384" width="6.88671875" style="1"/>
  </cols>
  <sheetData>
    <row r="1" spans="2:20" x14ac:dyDescent="0.25">
      <c r="B1" s="2" t="str">
        <f>Client1</f>
        <v>Province of KwaZulu-Natal</v>
      </c>
      <c r="F1" s="23" t="str">
        <f>"Contract No. "&amp;ContractNo</f>
        <v>Contract No. ZNB00511/00000/00/HOD/INF/21/T</v>
      </c>
      <c r="G1" s="471"/>
      <c r="H1" s="23"/>
    </row>
    <row r="2" spans="2:20" x14ac:dyDescent="0.25">
      <c r="B2" s="64" t="str">
        <f>Client2</f>
        <v>Department of Transport</v>
      </c>
      <c r="J2" s="363"/>
      <c r="K2" s="363"/>
      <c r="L2" s="363"/>
      <c r="M2" s="363"/>
      <c r="N2" s="363"/>
      <c r="O2" s="363"/>
      <c r="P2" s="363"/>
      <c r="Q2" s="363"/>
      <c r="R2" s="363"/>
      <c r="S2" s="363"/>
      <c r="T2" s="363"/>
    </row>
    <row r="3" spans="2:20" x14ac:dyDescent="0.25">
      <c r="B3" s="56"/>
      <c r="C3" s="56"/>
      <c r="D3" s="57"/>
      <c r="E3" s="57"/>
      <c r="F3" s="161"/>
      <c r="G3" s="473"/>
      <c r="H3" s="66"/>
      <c r="J3" s="363"/>
      <c r="K3" s="363"/>
      <c r="L3" s="363"/>
      <c r="M3" s="363"/>
      <c r="N3" s="363"/>
      <c r="O3" s="363"/>
      <c r="P3" s="363"/>
      <c r="Q3" s="363"/>
      <c r="R3" s="363"/>
      <c r="S3" s="363"/>
      <c r="T3" s="363"/>
    </row>
    <row r="4" spans="2:20" ht="13.2" customHeight="1" x14ac:dyDescent="0.25">
      <c r="B4" s="469" t="s">
        <v>8</v>
      </c>
      <c r="C4" s="470"/>
      <c r="D4" s="470"/>
      <c r="E4" s="470"/>
      <c r="F4" s="470"/>
      <c r="G4" s="474"/>
      <c r="H4" s="466" t="str">
        <f>"CHAPTER "&amp;B10</f>
        <v>CHAPTER C6.1</v>
      </c>
      <c r="I4" s="6"/>
      <c r="J4" s="364"/>
      <c r="K4" s="364"/>
      <c r="L4" s="364"/>
      <c r="M4" s="364"/>
      <c r="N4" s="364"/>
      <c r="O4" s="364"/>
      <c r="P4" s="364"/>
      <c r="Q4" s="364"/>
      <c r="R4" s="364"/>
      <c r="S4" s="363"/>
      <c r="T4" s="363"/>
    </row>
    <row r="5" spans="2:20" ht="7.5" customHeight="1" x14ac:dyDescent="0.25">
      <c r="B5" s="247" t="str">
        <f>ContractDescription</f>
        <v>THE UPGRADE OF DISTRICT ROAD 1001 (KM 0+000 TO KM 4+780) IN THE UMGUNGUNDLOVU DISTRICT UNDER PIETERMARITZBURG REGION</v>
      </c>
      <c r="C5" s="463"/>
      <c r="D5" s="463"/>
      <c r="E5" s="463"/>
      <c r="F5" s="463"/>
      <c r="G5" s="475"/>
      <c r="H5" s="467"/>
      <c r="I5" s="7"/>
      <c r="J5" s="364"/>
      <c r="K5" s="364"/>
      <c r="L5" s="364"/>
      <c r="M5" s="364"/>
      <c r="N5" s="364"/>
      <c r="O5" s="364"/>
      <c r="P5" s="364"/>
      <c r="Q5" s="364"/>
      <c r="R5" s="364"/>
      <c r="S5" s="363"/>
      <c r="T5" s="363"/>
    </row>
    <row r="6" spans="2:20" ht="12.75" customHeight="1" x14ac:dyDescent="0.25">
      <c r="B6" s="247"/>
      <c r="C6" s="463"/>
      <c r="D6" s="463"/>
      <c r="E6" s="463"/>
      <c r="F6" s="463"/>
      <c r="G6" s="475"/>
      <c r="H6" s="467"/>
      <c r="I6" s="7"/>
      <c r="J6" s="364"/>
      <c r="K6" s="364"/>
      <c r="L6" s="364"/>
      <c r="M6" s="364"/>
      <c r="N6" s="364"/>
      <c r="O6" s="364"/>
      <c r="P6" s="364"/>
      <c r="Q6" s="364"/>
      <c r="R6" s="364"/>
      <c r="S6" s="363"/>
      <c r="T6" s="363"/>
    </row>
    <row r="7" spans="2:20" ht="7.5" customHeight="1" x14ac:dyDescent="0.25">
      <c r="B7" s="464"/>
      <c r="C7" s="465"/>
      <c r="D7" s="465"/>
      <c r="E7" s="465"/>
      <c r="F7" s="465"/>
      <c r="G7" s="476"/>
      <c r="H7" s="468"/>
      <c r="I7" s="7"/>
      <c r="J7" s="364"/>
      <c r="K7" s="364"/>
      <c r="L7" s="364"/>
      <c r="M7" s="364"/>
      <c r="N7" s="364"/>
      <c r="O7" s="364"/>
      <c r="P7" s="364"/>
      <c r="Q7" s="364"/>
      <c r="R7" s="364"/>
      <c r="S7" s="363"/>
      <c r="T7" s="363"/>
    </row>
    <row r="8" spans="2:20" s="8" customFormat="1" ht="24.9" customHeight="1" x14ac:dyDescent="0.25">
      <c r="B8" s="9" t="s">
        <v>0</v>
      </c>
      <c r="C8" s="10" t="s">
        <v>1</v>
      </c>
      <c r="D8" s="10" t="s">
        <v>2</v>
      </c>
      <c r="E8" s="10" t="s">
        <v>9</v>
      </c>
      <c r="F8" s="164" t="s">
        <v>3</v>
      </c>
      <c r="G8" s="477" t="s">
        <v>4</v>
      </c>
      <c r="H8" s="10" t="s">
        <v>5</v>
      </c>
      <c r="I8" s="11"/>
      <c r="J8" s="365"/>
      <c r="K8" s="366"/>
      <c r="L8" s="365"/>
      <c r="M8" s="366"/>
      <c r="N8" s="366"/>
      <c r="O8" s="366"/>
      <c r="P8" s="366"/>
      <c r="Q8" s="366"/>
      <c r="R8" s="367"/>
      <c r="S8" s="365"/>
      <c r="T8" s="365"/>
    </row>
    <row r="9" spans="2:20" x14ac:dyDescent="0.25">
      <c r="B9" s="37"/>
      <c r="C9" s="13"/>
      <c r="D9" s="14"/>
      <c r="E9" s="14"/>
      <c r="F9" s="185"/>
      <c r="G9" s="478"/>
      <c r="H9" s="16" t="str">
        <f t="shared" ref="H9:H42" si="0">IF(D9="","",F9*G9)</f>
        <v/>
      </c>
      <c r="I9" s="17"/>
      <c r="J9" s="368"/>
      <c r="K9" s="368"/>
      <c r="L9" s="368"/>
      <c r="M9" s="368"/>
      <c r="N9" s="368"/>
      <c r="O9" s="368"/>
      <c r="P9" s="363"/>
      <c r="Q9" s="368"/>
      <c r="R9" s="369"/>
      <c r="S9" s="363"/>
      <c r="T9" s="363"/>
    </row>
    <row r="10" spans="2:20" x14ac:dyDescent="0.25">
      <c r="B10" s="105" t="s">
        <v>327</v>
      </c>
      <c r="C10" s="93" t="s">
        <v>326</v>
      </c>
      <c r="D10" s="14"/>
      <c r="E10" s="14"/>
      <c r="F10" s="185"/>
      <c r="G10" s="478"/>
      <c r="H10" s="16" t="str">
        <f t="shared" si="0"/>
        <v/>
      </c>
      <c r="I10" s="17"/>
      <c r="J10" s="368"/>
      <c r="K10" s="368"/>
      <c r="L10" s="368"/>
      <c r="M10" s="368"/>
      <c r="N10" s="368"/>
      <c r="O10" s="368"/>
      <c r="P10" s="363"/>
      <c r="Q10" s="368"/>
      <c r="R10" s="369"/>
      <c r="S10" s="363"/>
      <c r="T10" s="363"/>
    </row>
    <row r="11" spans="2:20" x14ac:dyDescent="0.25">
      <c r="B11" s="46"/>
      <c r="C11" s="31"/>
      <c r="D11" s="14"/>
      <c r="E11" s="14"/>
      <c r="F11" s="186"/>
      <c r="G11" s="479"/>
      <c r="H11" s="16" t="str">
        <f t="shared" si="0"/>
        <v/>
      </c>
      <c r="I11" s="17"/>
      <c r="J11" s="368"/>
      <c r="K11" s="368"/>
      <c r="L11" s="368"/>
      <c r="M11" s="368"/>
      <c r="N11" s="368"/>
      <c r="O11" s="368"/>
      <c r="P11" s="363"/>
      <c r="Q11" s="368"/>
      <c r="R11" s="369"/>
      <c r="S11" s="363"/>
      <c r="T11" s="363"/>
    </row>
    <row r="12" spans="2:20" ht="26.4" x14ac:dyDescent="0.25">
      <c r="B12" s="46" t="s">
        <v>325</v>
      </c>
      <c r="C12" s="31" t="s">
        <v>324</v>
      </c>
      <c r="D12" s="14"/>
      <c r="E12" s="14"/>
      <c r="F12" s="186"/>
      <c r="G12" s="479"/>
      <c r="H12" s="16" t="str">
        <f t="shared" si="0"/>
        <v/>
      </c>
      <c r="I12" s="17"/>
      <c r="J12" s="368"/>
      <c r="K12" s="368"/>
      <c r="L12" s="368"/>
      <c r="M12" s="368"/>
      <c r="N12" s="368"/>
      <c r="O12" s="368"/>
      <c r="P12" s="363"/>
      <c r="Q12" s="368"/>
      <c r="R12" s="369"/>
      <c r="S12" s="363"/>
      <c r="T12" s="363"/>
    </row>
    <row r="13" spans="2:20" x14ac:dyDescent="0.25">
      <c r="B13" s="46"/>
      <c r="C13" s="31"/>
      <c r="D13" s="14"/>
      <c r="E13" s="14"/>
      <c r="F13" s="186"/>
      <c r="G13" s="479"/>
      <c r="H13" s="16"/>
      <c r="I13" s="17"/>
      <c r="J13" s="368"/>
      <c r="K13" s="368"/>
      <c r="L13" s="368"/>
      <c r="M13" s="368"/>
      <c r="N13" s="368"/>
      <c r="O13" s="368"/>
      <c r="P13" s="363"/>
      <c r="Q13" s="368"/>
      <c r="R13" s="369"/>
      <c r="S13" s="363"/>
      <c r="T13" s="363"/>
    </row>
    <row r="14" spans="2:20" ht="40.200000000000003" x14ac:dyDescent="0.3">
      <c r="B14" s="46" t="s">
        <v>323</v>
      </c>
      <c r="C14" s="31" t="s">
        <v>480</v>
      </c>
      <c r="D14" s="14" t="s">
        <v>328</v>
      </c>
      <c r="E14" s="14" t="s">
        <v>9</v>
      </c>
      <c r="F14" s="201">
        <v>880</v>
      </c>
      <c r="G14" s="519"/>
      <c r="H14" s="16">
        <f>G14*F14</f>
        <v>0</v>
      </c>
      <c r="I14" s="17"/>
      <c r="J14" s="376"/>
      <c r="K14" s="368"/>
      <c r="L14" s="368"/>
      <c r="M14" s="368"/>
      <c r="N14" s="368"/>
      <c r="O14" s="368"/>
      <c r="P14" s="368"/>
      <c r="Q14" s="368"/>
      <c r="R14" s="369"/>
      <c r="S14" s="363"/>
      <c r="T14" s="363"/>
    </row>
    <row r="15" spans="2:20" ht="34.200000000000003" customHeight="1" x14ac:dyDescent="0.25">
      <c r="B15" s="46"/>
      <c r="C15" s="31"/>
      <c r="D15" s="14"/>
      <c r="E15" s="14"/>
      <c r="F15" s="201"/>
      <c r="G15" s="479"/>
      <c r="H15" s="16"/>
      <c r="I15" s="47"/>
      <c r="J15" s="376"/>
      <c r="K15" s="368"/>
      <c r="L15" s="368"/>
      <c r="M15" s="368"/>
      <c r="N15" s="368"/>
      <c r="O15" s="368"/>
      <c r="P15" s="368"/>
      <c r="Q15" s="368"/>
      <c r="R15" s="369"/>
      <c r="S15" s="363"/>
      <c r="T15" s="363"/>
    </row>
    <row r="16" spans="2:20" ht="26.4" x14ac:dyDescent="0.25">
      <c r="B16" s="46" t="s">
        <v>322</v>
      </c>
      <c r="C16" s="101" t="s">
        <v>321</v>
      </c>
      <c r="D16" s="14"/>
      <c r="E16" s="48"/>
      <c r="F16" s="201"/>
      <c r="G16" s="507"/>
      <c r="H16" s="16"/>
      <c r="I16" s="49"/>
      <c r="J16" s="368"/>
      <c r="K16" s="368"/>
      <c r="L16" s="368"/>
      <c r="M16" s="368"/>
      <c r="N16" s="368"/>
      <c r="O16" s="368"/>
      <c r="P16" s="363"/>
      <c r="Q16" s="368"/>
      <c r="R16" s="369"/>
      <c r="S16" s="363"/>
      <c r="T16" s="363"/>
    </row>
    <row r="17" spans="2:20" x14ac:dyDescent="0.25">
      <c r="B17" s="46"/>
      <c r="C17" s="102"/>
      <c r="D17" s="48"/>
      <c r="E17" s="48"/>
      <c r="F17" s="201"/>
      <c r="G17" s="507"/>
      <c r="H17" s="16"/>
      <c r="I17" s="49"/>
      <c r="J17" s="368"/>
      <c r="K17" s="368"/>
      <c r="L17" s="368"/>
      <c r="M17" s="368"/>
      <c r="N17" s="368"/>
      <c r="O17" s="368"/>
      <c r="P17" s="363"/>
      <c r="Q17" s="368"/>
      <c r="R17" s="369"/>
      <c r="S17" s="363"/>
      <c r="T17" s="363"/>
    </row>
    <row r="18" spans="2:20" x14ac:dyDescent="0.25">
      <c r="B18" s="46" t="s">
        <v>320</v>
      </c>
      <c r="C18" s="31" t="s">
        <v>319</v>
      </c>
      <c r="D18" s="14"/>
      <c r="E18" s="14"/>
      <c r="F18" s="201"/>
      <c r="G18" s="498"/>
      <c r="H18" s="16"/>
      <c r="I18" s="45"/>
      <c r="J18" s="368"/>
      <c r="K18" s="368"/>
      <c r="L18" s="368"/>
      <c r="M18" s="368"/>
      <c r="N18" s="368"/>
      <c r="O18" s="368"/>
      <c r="P18" s="363"/>
      <c r="Q18" s="368"/>
      <c r="R18" s="369"/>
      <c r="S18" s="363"/>
      <c r="T18" s="363"/>
    </row>
    <row r="19" spans="2:20" x14ac:dyDescent="0.25">
      <c r="B19" s="46"/>
      <c r="C19" s="31"/>
      <c r="D19" s="14"/>
      <c r="E19" s="14"/>
      <c r="F19" s="201"/>
      <c r="G19" s="498"/>
      <c r="H19" s="16"/>
      <c r="I19" s="17"/>
      <c r="J19" s="368"/>
      <c r="K19" s="368"/>
      <c r="L19" s="368"/>
      <c r="M19" s="368"/>
      <c r="N19" s="368"/>
      <c r="O19" s="368"/>
      <c r="P19" s="363"/>
      <c r="Q19" s="368"/>
      <c r="R19" s="369"/>
      <c r="S19" s="363"/>
      <c r="T19" s="363"/>
    </row>
    <row r="20" spans="2:20" ht="40.200000000000003" x14ac:dyDescent="0.3">
      <c r="B20" s="183" t="s">
        <v>56</v>
      </c>
      <c r="C20" s="193" t="s">
        <v>480</v>
      </c>
      <c r="D20" s="185" t="s">
        <v>521</v>
      </c>
      <c r="E20" s="14" t="s">
        <v>9</v>
      </c>
      <c r="F20" s="201">
        <f>33500+4810</f>
        <v>38310</v>
      </c>
      <c r="G20" s="520"/>
      <c r="H20" s="16">
        <f>G20*F20</f>
        <v>0</v>
      </c>
      <c r="I20" s="17"/>
      <c r="J20" s="376"/>
      <c r="K20" s="368"/>
      <c r="L20" s="368"/>
      <c r="M20" s="368"/>
      <c r="N20" s="368"/>
      <c r="O20" s="368"/>
      <c r="P20" s="368"/>
      <c r="Q20" s="368"/>
      <c r="R20" s="377"/>
      <c r="S20" s="363"/>
      <c r="T20" s="363"/>
    </row>
    <row r="21" spans="2:20" ht="37.799999999999997" customHeight="1" x14ac:dyDescent="0.25">
      <c r="B21" s="46"/>
      <c r="C21" s="31"/>
      <c r="D21" s="14"/>
      <c r="E21" s="14"/>
      <c r="F21" s="201"/>
      <c r="G21" s="489"/>
      <c r="H21" s="16" t="str">
        <f t="shared" si="0"/>
        <v/>
      </c>
      <c r="I21" s="17"/>
      <c r="J21" s="376"/>
      <c r="K21" s="368"/>
      <c r="L21" s="368"/>
      <c r="M21" s="368"/>
      <c r="N21" s="368"/>
      <c r="O21" s="368"/>
      <c r="P21" s="368"/>
      <c r="Q21" s="368"/>
      <c r="R21" s="377"/>
      <c r="S21" s="363"/>
      <c r="T21" s="363"/>
    </row>
    <row r="22" spans="2:20" x14ac:dyDescent="0.25">
      <c r="B22" s="46" t="s">
        <v>318</v>
      </c>
      <c r="C22" s="31" t="s">
        <v>317</v>
      </c>
      <c r="D22" s="14"/>
      <c r="E22" s="14"/>
      <c r="F22" s="186"/>
      <c r="G22" s="498"/>
      <c r="H22" s="16" t="str">
        <f t="shared" si="0"/>
        <v/>
      </c>
      <c r="I22" s="17"/>
      <c r="J22" s="368"/>
      <c r="K22" s="368"/>
      <c r="L22" s="368"/>
      <c r="M22" s="368"/>
      <c r="N22" s="368"/>
      <c r="O22" s="368"/>
      <c r="P22" s="363"/>
      <c r="Q22" s="368"/>
      <c r="R22" s="369"/>
      <c r="S22" s="363"/>
      <c r="T22" s="363"/>
    </row>
    <row r="23" spans="2:20" x14ac:dyDescent="0.25">
      <c r="B23" s="46"/>
      <c r="C23" s="31"/>
      <c r="D23" s="14"/>
      <c r="E23" s="14"/>
      <c r="F23" s="186"/>
      <c r="G23" s="498"/>
      <c r="H23" s="16" t="str">
        <f t="shared" si="0"/>
        <v/>
      </c>
      <c r="I23" s="17"/>
      <c r="J23" s="368"/>
      <c r="K23" s="368"/>
      <c r="L23" s="368"/>
      <c r="M23" s="368"/>
      <c r="N23" s="368"/>
      <c r="O23" s="368"/>
      <c r="P23" s="363"/>
      <c r="Q23" s="368"/>
      <c r="R23" s="369"/>
      <c r="S23" s="363"/>
      <c r="T23" s="363"/>
    </row>
    <row r="24" spans="2:20" x14ac:dyDescent="0.25">
      <c r="B24" s="46" t="s">
        <v>316</v>
      </c>
      <c r="C24" s="31" t="s">
        <v>315</v>
      </c>
      <c r="D24" s="14"/>
      <c r="E24" s="48"/>
      <c r="F24" s="204"/>
      <c r="G24" s="498"/>
      <c r="H24" s="16" t="str">
        <f t="shared" si="0"/>
        <v/>
      </c>
      <c r="I24" s="49"/>
      <c r="J24" s="368"/>
      <c r="K24" s="368"/>
      <c r="L24" s="368"/>
      <c r="M24" s="368"/>
      <c r="N24" s="368"/>
      <c r="O24" s="368"/>
      <c r="P24" s="363"/>
      <c r="Q24" s="368"/>
      <c r="R24" s="369"/>
      <c r="S24" s="363"/>
      <c r="T24" s="363"/>
    </row>
    <row r="25" spans="2:20" x14ac:dyDescent="0.25">
      <c r="B25" s="46"/>
      <c r="C25" s="31"/>
      <c r="D25" s="14"/>
      <c r="E25" s="14"/>
      <c r="F25" s="186"/>
      <c r="G25" s="498"/>
      <c r="H25" s="16" t="str">
        <f t="shared" si="0"/>
        <v/>
      </c>
      <c r="I25" s="17"/>
      <c r="J25" s="368"/>
      <c r="K25" s="368"/>
      <c r="L25" s="368"/>
      <c r="M25" s="368"/>
      <c r="N25" s="368"/>
      <c r="O25" s="368"/>
      <c r="P25" s="363"/>
      <c r="Q25" s="368"/>
      <c r="R25" s="369"/>
      <c r="S25" s="363"/>
      <c r="T25" s="363"/>
    </row>
    <row r="26" spans="2:20" ht="13.5" customHeight="1" x14ac:dyDescent="0.3">
      <c r="B26" s="46" t="s">
        <v>56</v>
      </c>
      <c r="C26" s="31" t="s">
        <v>310</v>
      </c>
      <c r="D26" s="185" t="s">
        <v>521</v>
      </c>
      <c r="E26" s="14"/>
      <c r="F26" s="186"/>
      <c r="G26" s="509"/>
      <c r="H26" s="126" t="s">
        <v>445</v>
      </c>
      <c r="I26" s="127"/>
      <c r="J26" s="368"/>
      <c r="K26" s="368"/>
      <c r="L26" s="368"/>
      <c r="M26" s="368"/>
      <c r="N26" s="368"/>
      <c r="O26" s="368"/>
      <c r="P26" s="363"/>
      <c r="Q26" s="368"/>
      <c r="R26" s="369"/>
      <c r="S26" s="363"/>
      <c r="T26" s="363"/>
    </row>
    <row r="27" spans="2:20" x14ac:dyDescent="0.25">
      <c r="B27" s="46"/>
      <c r="C27" s="31"/>
      <c r="D27" s="14"/>
      <c r="E27" s="14"/>
      <c r="F27" s="186"/>
      <c r="G27" s="498"/>
      <c r="H27" s="16"/>
      <c r="I27" s="17"/>
      <c r="J27" s="368"/>
      <c r="K27" s="368"/>
      <c r="L27" s="368"/>
      <c r="M27" s="368"/>
      <c r="N27" s="368"/>
      <c r="O27" s="368"/>
      <c r="P27" s="363"/>
      <c r="Q27" s="368"/>
      <c r="R27" s="369"/>
      <c r="S27" s="363"/>
      <c r="T27" s="363"/>
    </row>
    <row r="28" spans="2:20" ht="15" x14ac:dyDescent="0.3">
      <c r="B28" s="46" t="s">
        <v>314</v>
      </c>
      <c r="C28" s="31" t="s">
        <v>313</v>
      </c>
      <c r="D28" s="14" t="s">
        <v>328</v>
      </c>
      <c r="E28" s="14"/>
      <c r="F28" s="226">
        <f>+F20</f>
        <v>38310</v>
      </c>
      <c r="G28" s="498"/>
      <c r="H28" s="16">
        <f>G28*F28</f>
        <v>0</v>
      </c>
      <c r="I28" s="17"/>
      <c r="J28" s="368"/>
      <c r="K28" s="368"/>
      <c r="L28" s="368"/>
      <c r="M28" s="368"/>
      <c r="N28" s="368"/>
      <c r="O28" s="368"/>
      <c r="P28" s="363"/>
      <c r="Q28" s="368"/>
      <c r="R28" s="369"/>
      <c r="S28" s="363"/>
      <c r="T28" s="363"/>
    </row>
    <row r="29" spans="2:20" x14ac:dyDescent="0.25">
      <c r="B29" s="46"/>
      <c r="C29" s="31"/>
      <c r="D29" s="14"/>
      <c r="E29" s="14"/>
      <c r="F29" s="186"/>
      <c r="G29" s="498"/>
      <c r="H29" s="16"/>
      <c r="I29" s="17"/>
      <c r="J29" s="368"/>
      <c r="K29" s="368"/>
      <c r="L29" s="368"/>
      <c r="M29" s="368"/>
      <c r="N29" s="368"/>
      <c r="O29" s="368"/>
      <c r="P29" s="363"/>
      <c r="Q29" s="368"/>
      <c r="R29" s="369"/>
      <c r="S29" s="363"/>
      <c r="T29" s="363"/>
    </row>
    <row r="30" spans="2:20" x14ac:dyDescent="0.25">
      <c r="B30" s="46" t="s">
        <v>312</v>
      </c>
      <c r="C30" s="101" t="s">
        <v>311</v>
      </c>
      <c r="D30" s="14"/>
      <c r="E30" s="14"/>
      <c r="F30" s="186"/>
      <c r="G30" s="479"/>
      <c r="H30" s="16"/>
      <c r="I30" s="17"/>
      <c r="J30" s="368"/>
      <c r="K30" s="368"/>
      <c r="L30" s="368"/>
      <c r="M30" s="368"/>
      <c r="N30" s="368"/>
      <c r="O30" s="368"/>
      <c r="P30" s="363"/>
      <c r="Q30" s="368"/>
      <c r="R30" s="369"/>
      <c r="S30" s="363"/>
      <c r="T30" s="363"/>
    </row>
    <row r="31" spans="2:20" x14ac:dyDescent="0.25">
      <c r="B31" s="46"/>
      <c r="C31" s="31"/>
      <c r="D31" s="14"/>
      <c r="E31" s="14"/>
      <c r="F31" s="186"/>
      <c r="G31" s="479"/>
      <c r="H31" s="16"/>
      <c r="J31" s="368"/>
      <c r="K31" s="368"/>
      <c r="L31" s="368"/>
      <c r="M31" s="368"/>
      <c r="N31" s="368"/>
      <c r="O31" s="368"/>
      <c r="P31" s="363"/>
      <c r="Q31" s="368"/>
      <c r="R31" s="369"/>
      <c r="S31" s="363"/>
      <c r="T31" s="363"/>
    </row>
    <row r="32" spans="2:20" ht="15" x14ac:dyDescent="0.3">
      <c r="B32" s="46" t="s">
        <v>56</v>
      </c>
      <c r="C32" s="31" t="s">
        <v>310</v>
      </c>
      <c r="D32" s="14" t="s">
        <v>328</v>
      </c>
      <c r="E32" s="14" t="s">
        <v>9</v>
      </c>
      <c r="F32" s="226">
        <f>+F20</f>
        <v>38310</v>
      </c>
      <c r="G32" s="520"/>
      <c r="H32" s="16">
        <f>G32*F32</f>
        <v>0</v>
      </c>
      <c r="J32" s="368"/>
      <c r="K32" s="368"/>
      <c r="L32" s="368"/>
      <c r="M32" s="368"/>
      <c r="N32" s="368"/>
      <c r="O32" s="368"/>
      <c r="P32" s="368"/>
      <c r="Q32" s="368"/>
      <c r="R32" s="369"/>
      <c r="S32" s="363"/>
      <c r="T32" s="363"/>
    </row>
    <row r="33" spans="2:20" x14ac:dyDescent="0.25">
      <c r="B33" s="46"/>
      <c r="C33" s="31"/>
      <c r="D33" s="14"/>
      <c r="E33" s="14"/>
      <c r="F33" s="186"/>
      <c r="G33" s="479"/>
      <c r="H33" s="16"/>
      <c r="J33" s="368"/>
      <c r="K33" s="368"/>
      <c r="L33" s="368"/>
      <c r="M33" s="368"/>
      <c r="N33" s="368"/>
      <c r="O33" s="368"/>
      <c r="P33" s="363"/>
      <c r="Q33" s="368"/>
      <c r="R33" s="369"/>
      <c r="S33" s="363"/>
      <c r="T33" s="363"/>
    </row>
    <row r="34" spans="2:20" ht="26.4" x14ac:dyDescent="0.25">
      <c r="B34" s="46" t="s">
        <v>309</v>
      </c>
      <c r="C34" s="31" t="s">
        <v>308</v>
      </c>
      <c r="D34" s="14" t="s">
        <v>251</v>
      </c>
      <c r="E34" s="14"/>
      <c r="F34" s="201">
        <v>515</v>
      </c>
      <c r="G34" s="498"/>
      <c r="H34" s="16">
        <f>G34*F34</f>
        <v>0</v>
      </c>
      <c r="J34" s="368"/>
      <c r="K34" s="368"/>
      <c r="L34" s="368"/>
      <c r="M34" s="368"/>
      <c r="N34" s="368"/>
      <c r="O34" s="368"/>
      <c r="P34" s="363"/>
      <c r="Q34" s="368"/>
      <c r="R34" s="369"/>
      <c r="S34" s="363"/>
      <c r="T34" s="363"/>
    </row>
    <row r="35" spans="2:20" x14ac:dyDescent="0.25">
      <c r="B35" s="46"/>
      <c r="C35" s="31"/>
      <c r="D35" s="14"/>
      <c r="E35" s="14"/>
      <c r="F35" s="201"/>
      <c r="G35" s="479"/>
      <c r="H35" s="16"/>
      <c r="J35" s="368"/>
      <c r="K35" s="368"/>
      <c r="L35" s="368"/>
      <c r="M35" s="368"/>
      <c r="N35" s="368"/>
      <c r="O35" s="368"/>
      <c r="P35" s="363"/>
      <c r="Q35" s="368"/>
      <c r="R35" s="369"/>
      <c r="S35" s="363"/>
      <c r="T35" s="363"/>
    </row>
    <row r="36" spans="2:20" x14ac:dyDescent="0.25">
      <c r="B36" s="46" t="s">
        <v>307</v>
      </c>
      <c r="C36" s="31" t="s">
        <v>306</v>
      </c>
      <c r="D36" s="14"/>
      <c r="E36" s="14"/>
      <c r="F36" s="201"/>
      <c r="G36" s="508"/>
      <c r="H36" s="16"/>
      <c r="J36" s="368"/>
      <c r="K36" s="368"/>
      <c r="L36" s="368"/>
      <c r="M36" s="368"/>
      <c r="N36" s="368"/>
      <c r="O36" s="368"/>
      <c r="P36" s="363"/>
      <c r="Q36" s="368"/>
      <c r="R36" s="369"/>
      <c r="S36" s="363"/>
      <c r="T36" s="363"/>
    </row>
    <row r="37" spans="2:20" x14ac:dyDescent="0.25">
      <c r="B37" s="46"/>
      <c r="C37" s="31"/>
      <c r="D37" s="14"/>
      <c r="E37" s="14"/>
      <c r="F37" s="201"/>
      <c r="G37" s="479"/>
      <c r="H37" s="16"/>
      <c r="J37" s="368"/>
      <c r="K37" s="368"/>
      <c r="L37" s="368"/>
      <c r="M37" s="368"/>
      <c r="N37" s="368"/>
      <c r="O37" s="368"/>
      <c r="P37" s="363"/>
      <c r="Q37" s="368"/>
      <c r="R37" s="369"/>
      <c r="S37" s="363"/>
      <c r="T37" s="363"/>
    </row>
    <row r="38" spans="2:20" x14ac:dyDescent="0.25">
      <c r="B38" s="46" t="s">
        <v>305</v>
      </c>
      <c r="C38" s="31" t="s">
        <v>304</v>
      </c>
      <c r="D38" s="14"/>
      <c r="E38" s="48"/>
      <c r="F38" s="201"/>
      <c r="G38" s="498"/>
      <c r="H38" s="16"/>
      <c r="J38" s="368"/>
      <c r="K38" s="368"/>
      <c r="L38" s="368"/>
      <c r="M38" s="368"/>
      <c r="N38" s="368"/>
      <c r="O38" s="368"/>
      <c r="P38" s="363"/>
      <c r="Q38" s="368"/>
      <c r="R38" s="369"/>
      <c r="S38" s="363"/>
      <c r="T38" s="363"/>
    </row>
    <row r="39" spans="2:20" x14ac:dyDescent="0.25">
      <c r="B39" s="46"/>
      <c r="C39" s="31"/>
      <c r="D39" s="14"/>
      <c r="E39" s="48"/>
      <c r="F39" s="201"/>
      <c r="G39" s="507"/>
      <c r="H39" s="16"/>
      <c r="J39" s="368"/>
      <c r="K39" s="368"/>
      <c r="L39" s="368"/>
      <c r="M39" s="368"/>
      <c r="N39" s="368"/>
      <c r="O39" s="368"/>
      <c r="P39" s="363"/>
      <c r="Q39" s="368"/>
      <c r="R39" s="369"/>
      <c r="S39" s="363"/>
      <c r="T39" s="363"/>
    </row>
    <row r="40" spans="2:20" x14ac:dyDescent="0.25">
      <c r="B40" s="46" t="s">
        <v>56</v>
      </c>
      <c r="C40" s="31" t="s">
        <v>464</v>
      </c>
      <c r="D40" s="14" t="s">
        <v>6</v>
      </c>
      <c r="E40" s="14"/>
      <c r="F40" s="201">
        <f>5090+962</f>
        <v>6052</v>
      </c>
      <c r="G40" s="520"/>
      <c r="H40" s="16">
        <f>G40*F40</f>
        <v>0</v>
      </c>
      <c r="J40" s="370"/>
      <c r="K40" s="370"/>
      <c r="L40" s="370"/>
      <c r="M40" s="370"/>
      <c r="N40" s="370"/>
      <c r="O40" s="370"/>
      <c r="P40" s="371"/>
      <c r="Q40" s="370"/>
      <c r="R40" s="372"/>
      <c r="S40" s="363"/>
      <c r="T40" s="363"/>
    </row>
    <row r="41" spans="2:20" x14ac:dyDescent="0.25">
      <c r="B41" s="46"/>
      <c r="C41" s="31"/>
      <c r="D41" s="14"/>
      <c r="E41" s="14"/>
      <c r="F41" s="201"/>
      <c r="G41" s="479"/>
      <c r="H41" s="16"/>
      <c r="J41" s="370"/>
      <c r="K41" s="370"/>
      <c r="L41" s="370"/>
      <c r="M41" s="370"/>
      <c r="N41" s="370"/>
      <c r="O41" s="370"/>
      <c r="P41" s="371"/>
      <c r="Q41" s="370"/>
      <c r="R41" s="372"/>
      <c r="S41" s="363"/>
      <c r="T41" s="363"/>
    </row>
    <row r="42" spans="2:20" ht="24" customHeight="1" x14ac:dyDescent="0.25">
      <c r="B42" s="46" t="s">
        <v>303</v>
      </c>
      <c r="C42" s="31" t="s">
        <v>302</v>
      </c>
      <c r="D42" s="14" t="s">
        <v>6</v>
      </c>
      <c r="E42" s="14"/>
      <c r="F42" s="201">
        <f>8970+1375</f>
        <v>10345</v>
      </c>
      <c r="G42" s="498"/>
      <c r="H42" s="16">
        <f>G42*F42</f>
        <v>0</v>
      </c>
      <c r="J42" s="370"/>
      <c r="K42" s="370"/>
      <c r="L42" s="370"/>
      <c r="M42" s="370"/>
      <c r="N42" s="370"/>
      <c r="O42" s="370"/>
      <c r="P42" s="371"/>
      <c r="Q42" s="370"/>
      <c r="R42" s="372"/>
      <c r="S42" s="363"/>
      <c r="T42" s="363"/>
    </row>
    <row r="43" spans="2:20" x14ac:dyDescent="0.25">
      <c r="B43" s="46"/>
      <c r="C43" s="95"/>
      <c r="D43" s="14"/>
      <c r="E43" s="14"/>
      <c r="F43" s="201"/>
      <c r="G43" s="479"/>
      <c r="H43" s="16"/>
      <c r="J43" s="370"/>
      <c r="K43" s="370"/>
      <c r="L43" s="370"/>
      <c r="M43" s="370"/>
      <c r="N43" s="370"/>
      <c r="O43" s="370"/>
      <c r="P43" s="371"/>
      <c r="Q43" s="370"/>
      <c r="R43" s="372"/>
      <c r="S43" s="363"/>
      <c r="T43" s="363"/>
    </row>
    <row r="44" spans="2:20" ht="26.4" x14ac:dyDescent="0.25">
      <c r="B44" s="46" t="s">
        <v>301</v>
      </c>
      <c r="C44" s="31" t="s">
        <v>465</v>
      </c>
      <c r="D44" s="14"/>
      <c r="E44" s="14"/>
      <c r="F44" s="201"/>
      <c r="G44" s="508"/>
      <c r="H44" s="16"/>
      <c r="J44" s="370"/>
      <c r="K44" s="370"/>
      <c r="L44" s="370"/>
      <c r="M44" s="370"/>
      <c r="N44" s="370"/>
      <c r="O44" s="370"/>
      <c r="P44" s="371"/>
      <c r="Q44" s="370"/>
      <c r="R44" s="372"/>
      <c r="S44" s="363"/>
      <c r="T44" s="363"/>
    </row>
    <row r="45" spans="2:20" x14ac:dyDescent="0.25">
      <c r="B45" s="46"/>
      <c r="C45" s="31"/>
      <c r="D45" s="14"/>
      <c r="E45" s="14"/>
      <c r="F45" s="201"/>
      <c r="G45" s="489"/>
      <c r="H45" s="16"/>
      <c r="J45" s="370"/>
      <c r="K45" s="370"/>
      <c r="L45" s="370"/>
      <c r="M45" s="370"/>
      <c r="N45" s="370"/>
      <c r="O45" s="370"/>
      <c r="P45" s="371"/>
      <c r="Q45" s="370"/>
      <c r="R45" s="372"/>
      <c r="S45" s="363"/>
      <c r="T45" s="363"/>
    </row>
    <row r="46" spans="2:20" x14ac:dyDescent="0.25">
      <c r="B46" s="46" t="s">
        <v>56</v>
      </c>
      <c r="C46" s="31" t="s">
        <v>300</v>
      </c>
      <c r="D46" s="14" t="s">
        <v>49</v>
      </c>
      <c r="E46" s="14"/>
      <c r="F46" s="201">
        <f>16000+2298</f>
        <v>18298</v>
      </c>
      <c r="G46" s="498"/>
      <c r="H46" s="16">
        <f>G46*F46</f>
        <v>0</v>
      </c>
      <c r="J46" s="370"/>
      <c r="K46" s="370"/>
      <c r="L46" s="370"/>
      <c r="M46" s="370"/>
      <c r="N46" s="370"/>
      <c r="O46" s="370"/>
      <c r="P46" s="371"/>
      <c r="Q46" s="370"/>
      <c r="R46" s="372"/>
      <c r="S46" s="363"/>
      <c r="T46" s="363"/>
    </row>
    <row r="47" spans="2:20" x14ac:dyDescent="0.25">
      <c r="B47" s="46"/>
      <c r="C47" s="95"/>
      <c r="D47" s="14"/>
      <c r="E47" s="14"/>
      <c r="F47" s="201"/>
      <c r="G47" s="479"/>
      <c r="H47" s="16"/>
      <c r="J47" s="370"/>
      <c r="K47" s="370"/>
      <c r="L47" s="370"/>
      <c r="M47" s="370"/>
      <c r="N47" s="370"/>
      <c r="O47" s="370"/>
      <c r="P47" s="371"/>
      <c r="Q47" s="370"/>
      <c r="R47" s="372"/>
      <c r="S47" s="363"/>
      <c r="T47" s="363"/>
    </row>
    <row r="48" spans="2:20" ht="26.4" x14ac:dyDescent="0.25">
      <c r="B48" s="46" t="s">
        <v>299</v>
      </c>
      <c r="C48" s="31" t="s">
        <v>466</v>
      </c>
      <c r="D48" s="14"/>
      <c r="E48" s="14"/>
      <c r="F48" s="201"/>
      <c r="G48" s="508"/>
      <c r="H48" s="16"/>
      <c r="J48" s="370"/>
      <c r="K48" s="370"/>
      <c r="L48" s="370"/>
      <c r="M48" s="370"/>
      <c r="N48" s="370"/>
      <c r="O48" s="370"/>
      <c r="P48" s="371"/>
      <c r="Q48" s="370"/>
      <c r="R48" s="372"/>
      <c r="S48" s="363"/>
      <c r="T48" s="363"/>
    </row>
    <row r="49" spans="2:20" x14ac:dyDescent="0.25">
      <c r="B49" s="46"/>
      <c r="C49" s="95"/>
      <c r="D49" s="14"/>
      <c r="E49" s="14"/>
      <c r="F49" s="201"/>
      <c r="G49" s="508"/>
      <c r="H49" s="16"/>
      <c r="J49" s="370"/>
      <c r="K49" s="370"/>
      <c r="L49" s="370"/>
      <c r="M49" s="370"/>
      <c r="N49" s="370"/>
      <c r="O49" s="370"/>
      <c r="P49" s="371"/>
      <c r="Q49" s="370"/>
      <c r="R49" s="372"/>
      <c r="S49" s="363"/>
      <c r="T49" s="363"/>
    </row>
    <row r="50" spans="2:20" x14ac:dyDescent="0.25">
      <c r="B50" s="46" t="s">
        <v>54</v>
      </c>
      <c r="C50" s="94" t="s">
        <v>298</v>
      </c>
      <c r="D50" s="48" t="s">
        <v>49</v>
      </c>
      <c r="E50" s="14" t="s">
        <v>9</v>
      </c>
      <c r="F50" s="186">
        <f>7970+1145</f>
        <v>9115</v>
      </c>
      <c r="G50" s="498"/>
      <c r="H50" s="16">
        <f>G50*F50</f>
        <v>0</v>
      </c>
      <c r="J50" s="378"/>
      <c r="K50" s="370"/>
      <c r="L50" s="370"/>
      <c r="M50" s="370"/>
      <c r="N50" s="370"/>
      <c r="O50" s="370"/>
      <c r="P50" s="371"/>
      <c r="Q50" s="370"/>
      <c r="R50" s="372"/>
      <c r="S50" s="363"/>
      <c r="T50" s="363"/>
    </row>
    <row r="51" spans="2:20" x14ac:dyDescent="0.25">
      <c r="B51" s="46"/>
      <c r="C51" s="94"/>
      <c r="D51" s="48"/>
      <c r="E51" s="14"/>
      <c r="F51" s="186"/>
      <c r="G51" s="498"/>
      <c r="H51" s="16"/>
      <c r="J51" s="370"/>
      <c r="K51" s="370"/>
      <c r="L51" s="370"/>
      <c r="M51" s="370"/>
      <c r="N51" s="370"/>
      <c r="O51" s="370"/>
      <c r="P51" s="371"/>
      <c r="Q51" s="370"/>
      <c r="R51" s="372"/>
      <c r="S51" s="363"/>
      <c r="T51" s="363"/>
    </row>
    <row r="52" spans="2:20" x14ac:dyDescent="0.25">
      <c r="B52" s="46" t="s">
        <v>297</v>
      </c>
      <c r="C52" s="31" t="s">
        <v>296</v>
      </c>
      <c r="D52" s="14"/>
      <c r="E52" s="14"/>
      <c r="F52" s="186"/>
      <c r="G52" s="498"/>
      <c r="H52" s="16"/>
      <c r="J52" s="370"/>
      <c r="K52" s="370"/>
      <c r="L52" s="370"/>
      <c r="M52" s="370"/>
      <c r="N52" s="370"/>
      <c r="O52" s="370"/>
      <c r="P52" s="371"/>
      <c r="Q52" s="370"/>
      <c r="R52" s="372"/>
      <c r="S52" s="363"/>
      <c r="T52" s="363"/>
    </row>
    <row r="53" spans="2:20" x14ac:dyDescent="0.25">
      <c r="B53" s="46"/>
      <c r="C53" s="31"/>
      <c r="D53" s="14"/>
      <c r="E53" s="14"/>
      <c r="F53" s="186"/>
      <c r="G53" s="498"/>
      <c r="H53" s="16"/>
      <c r="J53" s="370"/>
      <c r="K53" s="370"/>
      <c r="L53" s="370"/>
      <c r="M53" s="370"/>
      <c r="N53" s="370"/>
      <c r="O53" s="370"/>
      <c r="P53" s="371"/>
      <c r="Q53" s="370"/>
      <c r="R53" s="363"/>
      <c r="S53" s="363"/>
      <c r="T53" s="363"/>
    </row>
    <row r="54" spans="2:20" ht="26.4" x14ac:dyDescent="0.25">
      <c r="B54" s="46" t="s">
        <v>295</v>
      </c>
      <c r="C54" s="31" t="s">
        <v>294</v>
      </c>
      <c r="D54" s="14" t="s">
        <v>49</v>
      </c>
      <c r="E54" s="14"/>
      <c r="F54" s="186">
        <v>185</v>
      </c>
      <c r="G54" s="520"/>
      <c r="H54" s="16">
        <f>G54*F54</f>
        <v>0</v>
      </c>
      <c r="J54" s="370"/>
      <c r="K54" s="370"/>
      <c r="L54" s="370"/>
      <c r="M54" s="370"/>
      <c r="N54" s="370"/>
      <c r="O54" s="370"/>
      <c r="P54" s="371"/>
      <c r="Q54" s="370"/>
      <c r="R54" s="372"/>
      <c r="S54" s="363"/>
      <c r="T54" s="363"/>
    </row>
    <row r="55" spans="2:20" x14ac:dyDescent="0.25">
      <c r="B55" s="46"/>
      <c r="C55" s="94"/>
      <c r="D55" s="48"/>
      <c r="E55" s="14"/>
      <c r="F55" s="186"/>
      <c r="G55" s="498"/>
      <c r="H55" s="16"/>
      <c r="J55" s="368"/>
      <c r="K55" s="368"/>
      <c r="L55" s="368"/>
      <c r="M55" s="368"/>
      <c r="N55" s="368"/>
      <c r="O55" s="368"/>
      <c r="P55" s="363"/>
      <c r="Q55" s="368"/>
      <c r="R55" s="369"/>
      <c r="S55" s="363"/>
      <c r="T55" s="363"/>
    </row>
    <row r="56" spans="2:20" x14ac:dyDescent="0.25">
      <c r="B56" s="46"/>
      <c r="C56" s="94"/>
      <c r="D56" s="48"/>
      <c r="E56" s="14"/>
      <c r="F56" s="186"/>
      <c r="G56" s="498"/>
      <c r="H56" s="16"/>
      <c r="J56" s="368"/>
      <c r="K56" s="368"/>
      <c r="L56" s="368"/>
      <c r="M56" s="368"/>
      <c r="N56" s="368"/>
      <c r="O56" s="368"/>
      <c r="P56" s="363"/>
      <c r="Q56" s="368"/>
      <c r="R56" s="369"/>
      <c r="S56" s="363"/>
      <c r="T56" s="363"/>
    </row>
    <row r="57" spans="2:20" x14ac:dyDescent="0.25">
      <c r="B57" s="46"/>
      <c r="C57" s="31"/>
      <c r="D57" s="14"/>
      <c r="E57" s="14"/>
      <c r="F57" s="186"/>
      <c r="G57" s="479"/>
      <c r="H57" s="16"/>
      <c r="J57" s="368"/>
      <c r="K57" s="368"/>
      <c r="L57" s="368"/>
      <c r="M57" s="368"/>
      <c r="N57" s="368"/>
      <c r="O57" s="368"/>
      <c r="P57" s="363"/>
      <c r="Q57" s="368"/>
      <c r="R57" s="371"/>
      <c r="S57" s="363"/>
      <c r="T57" s="363"/>
    </row>
    <row r="58" spans="2:20" x14ac:dyDescent="0.25">
      <c r="B58" s="46"/>
      <c r="C58" s="31"/>
      <c r="D58" s="14"/>
      <c r="E58" s="14"/>
      <c r="F58" s="186"/>
      <c r="G58" s="498"/>
      <c r="H58" s="16"/>
      <c r="J58" s="363"/>
      <c r="K58" s="371"/>
      <c r="L58" s="371"/>
      <c r="M58" s="371"/>
      <c r="N58" s="371"/>
      <c r="O58" s="371"/>
      <c r="P58" s="371"/>
      <c r="Q58" s="371"/>
      <c r="R58" s="371"/>
      <c r="S58" s="363"/>
      <c r="T58" s="363"/>
    </row>
    <row r="59" spans="2:20" x14ac:dyDescent="0.25">
      <c r="B59" s="46"/>
      <c r="C59" s="31"/>
      <c r="D59" s="14"/>
      <c r="E59" s="14"/>
      <c r="F59" s="186"/>
      <c r="G59" s="498"/>
      <c r="H59" s="16"/>
      <c r="J59" s="363"/>
      <c r="K59" s="371"/>
      <c r="L59" s="371"/>
      <c r="M59" s="371"/>
      <c r="N59" s="371"/>
      <c r="O59" s="371"/>
      <c r="P59" s="371"/>
      <c r="Q59" s="371"/>
      <c r="R59" s="371"/>
      <c r="S59" s="363"/>
      <c r="T59" s="363"/>
    </row>
    <row r="60" spans="2:20" x14ac:dyDescent="0.25">
      <c r="B60" s="46"/>
      <c r="C60" s="31"/>
      <c r="D60" s="14"/>
      <c r="E60" s="14"/>
      <c r="F60" s="186"/>
      <c r="G60" s="520"/>
      <c r="H60" s="16"/>
      <c r="J60" s="363"/>
      <c r="K60" s="371"/>
      <c r="L60" s="371"/>
      <c r="M60" s="371"/>
      <c r="N60" s="371"/>
      <c r="O60" s="371"/>
      <c r="P60" s="371"/>
      <c r="Q60" s="371"/>
      <c r="R60" s="371"/>
      <c r="S60" s="363"/>
      <c r="T60" s="363"/>
    </row>
    <row r="61" spans="2:20" x14ac:dyDescent="0.25">
      <c r="B61" s="46"/>
      <c r="C61" s="95"/>
      <c r="D61" s="14"/>
      <c r="E61" s="14"/>
      <c r="F61" s="186"/>
      <c r="G61" s="479"/>
      <c r="H61" s="16"/>
      <c r="J61" s="363"/>
      <c r="K61" s="371"/>
      <c r="L61" s="371"/>
      <c r="M61" s="371"/>
      <c r="N61" s="371"/>
      <c r="O61" s="371"/>
      <c r="P61" s="371"/>
      <c r="Q61" s="371"/>
      <c r="R61" s="371"/>
      <c r="S61" s="363"/>
      <c r="T61" s="363"/>
    </row>
    <row r="62" spans="2:20" x14ac:dyDescent="0.25">
      <c r="B62" s="46"/>
      <c r="C62" s="95"/>
      <c r="D62" s="14"/>
      <c r="E62" s="14"/>
      <c r="F62" s="186"/>
      <c r="G62" s="479"/>
      <c r="H62" s="16"/>
      <c r="J62" s="363"/>
      <c r="K62" s="371"/>
      <c r="L62" s="371"/>
      <c r="M62" s="371"/>
      <c r="N62" s="371"/>
      <c r="O62" s="371"/>
      <c r="P62" s="371"/>
      <c r="Q62" s="371"/>
      <c r="R62" s="371"/>
      <c r="S62" s="363"/>
      <c r="T62" s="363"/>
    </row>
    <row r="63" spans="2:20" x14ac:dyDescent="0.25">
      <c r="B63" s="46"/>
      <c r="C63" s="95"/>
      <c r="D63" s="14"/>
      <c r="E63" s="14"/>
      <c r="F63" s="186"/>
      <c r="G63" s="479"/>
      <c r="H63" s="16"/>
      <c r="J63" s="363"/>
      <c r="K63" s="371"/>
      <c r="L63" s="371"/>
      <c r="M63" s="371"/>
      <c r="N63" s="371"/>
      <c r="O63" s="371"/>
      <c r="P63" s="371"/>
      <c r="Q63" s="371"/>
      <c r="R63" s="371"/>
      <c r="S63" s="363"/>
      <c r="T63" s="363"/>
    </row>
    <row r="64" spans="2:20" x14ac:dyDescent="0.25">
      <c r="B64" s="46"/>
      <c r="C64" s="95"/>
      <c r="D64" s="14"/>
      <c r="E64" s="14"/>
      <c r="F64" s="186"/>
      <c r="G64" s="479"/>
      <c r="H64" s="16"/>
      <c r="J64" s="363"/>
      <c r="K64" s="371"/>
      <c r="L64" s="371"/>
      <c r="M64" s="371"/>
      <c r="N64" s="371"/>
      <c r="O64" s="371"/>
      <c r="P64" s="371"/>
      <c r="Q64" s="371"/>
      <c r="R64" s="371"/>
      <c r="S64" s="363"/>
      <c r="T64" s="363"/>
    </row>
    <row r="65" spans="2:20" x14ac:dyDescent="0.25">
      <c r="B65" s="46"/>
      <c r="C65" s="95"/>
      <c r="D65" s="14"/>
      <c r="E65" s="14"/>
      <c r="F65" s="186"/>
      <c r="G65" s="479"/>
      <c r="H65" s="16"/>
      <c r="J65" s="363"/>
      <c r="K65" s="371"/>
      <c r="L65" s="371"/>
      <c r="M65" s="371"/>
      <c r="N65" s="371"/>
      <c r="O65" s="371"/>
      <c r="P65" s="371"/>
      <c r="Q65" s="371"/>
      <c r="R65" s="371"/>
      <c r="S65" s="363"/>
      <c r="T65" s="363"/>
    </row>
    <row r="66" spans="2:20" ht="24.9" customHeight="1" x14ac:dyDescent="0.25">
      <c r="B66" s="96" t="str">
        <f>$B$10</f>
        <v>C6.1</v>
      </c>
      <c r="C66" s="97" t="s">
        <v>404</v>
      </c>
      <c r="D66" s="98"/>
      <c r="E66" s="98"/>
      <c r="F66" s="223"/>
      <c r="G66" s="502"/>
      <c r="H66" s="92">
        <f>SUM(H9:H65)</f>
        <v>0</v>
      </c>
      <c r="J66" s="373"/>
      <c r="K66" s="374"/>
      <c r="L66" s="374"/>
      <c r="M66" s="374"/>
      <c r="N66" s="374"/>
      <c r="O66" s="374"/>
      <c r="P66" s="374"/>
      <c r="Q66" s="374"/>
      <c r="R66" s="367"/>
      <c r="S66" s="363"/>
      <c r="T66" s="363"/>
    </row>
  </sheetData>
  <sheetProtection algorithmName="SHA-512" hashValue="6nlDbI3MB4/g9+I+VsaCl+vM7VFS+qi98XW4NBXlQEm2Ss7IICuOXqtx4OJxhLRWO0z2v14BlsF19Gx+SqUKtw==" saltValue="gSAEp98hrSHNCtPPIxg16w==" spinCount="100000" sheet="1" objects="1" scenarios="1" selectLockedCells="1"/>
  <mergeCells count="2">
    <mergeCell ref="K66:Q66"/>
    <mergeCell ref="J4:R7"/>
  </mergeCells>
  <printOptions horizontalCentered="1"/>
  <pageMargins left="0.70866141732283472" right="0.70866141732283472" top="0.74803149606299213" bottom="0.74803149606299213" header="0.31496062992125984" footer="0.31496062992125984"/>
  <pageSetup paperSize="9" scale="71" firstPageNumber="3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16E6-34D4-4A1D-B9BA-877796141B5E}">
  <sheetPr codeName="Sheet16"/>
  <dimension ref="B1:T78"/>
  <sheetViews>
    <sheetView view="pageBreakPreview" zoomScale="70" zoomScaleNormal="125" zoomScaleSheetLayoutView="70" zoomScalePageLayoutView="125" workbookViewId="0">
      <selection activeCell="G1" sqref="G1:G1048576"/>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0" width="5.77734375" style="1" customWidth="1"/>
    <col min="11" max="11" width="14.33203125" style="1" customWidth="1"/>
    <col min="12" max="12" width="18.33203125" style="1" customWidth="1"/>
    <col min="13" max="13" width="7.6640625" style="1" customWidth="1"/>
    <col min="14" max="16" width="14.33203125" style="1" customWidth="1"/>
    <col min="17" max="19" width="14.77734375" style="1" customWidth="1"/>
    <col min="20" max="20" width="13" style="1" customWidth="1"/>
    <col min="21" max="16384" width="6.88671875" style="1"/>
  </cols>
  <sheetData>
    <row r="1" spans="2:20" x14ac:dyDescent="0.25">
      <c r="B1" s="2" t="str">
        <f>Client1</f>
        <v>Province of KwaZulu-Natal</v>
      </c>
      <c r="F1" s="23" t="str">
        <f>"Contract No. "&amp;ContractNo</f>
        <v>Contract No. ZNB00511/00000/00/HOD/INF/21/T</v>
      </c>
      <c r="G1" s="471"/>
      <c r="H1" s="23"/>
      <c r="J1" s="363"/>
      <c r="K1" s="363"/>
      <c r="L1" s="363"/>
      <c r="M1" s="363"/>
      <c r="N1" s="363"/>
      <c r="O1" s="363"/>
      <c r="P1" s="363"/>
      <c r="Q1" s="363"/>
      <c r="R1" s="363"/>
      <c r="S1" s="363"/>
      <c r="T1" s="363"/>
    </row>
    <row r="2" spans="2:20" x14ac:dyDescent="0.25">
      <c r="B2" s="64" t="str">
        <f>Client2</f>
        <v>Department of Transport</v>
      </c>
      <c r="J2" s="363"/>
      <c r="K2" s="363"/>
      <c r="L2" s="363"/>
      <c r="M2" s="363"/>
      <c r="N2" s="363"/>
      <c r="O2" s="363"/>
      <c r="P2" s="363"/>
      <c r="Q2" s="363"/>
      <c r="R2" s="363"/>
      <c r="S2" s="363"/>
      <c r="T2" s="363"/>
    </row>
    <row r="3" spans="2:20" x14ac:dyDescent="0.25">
      <c r="B3" s="56"/>
      <c r="C3" s="56"/>
      <c r="D3" s="57"/>
      <c r="E3" s="57"/>
      <c r="F3" s="57"/>
      <c r="G3" s="473"/>
      <c r="H3" s="66"/>
      <c r="J3" s="363"/>
      <c r="K3" s="363"/>
      <c r="L3" s="363"/>
      <c r="M3" s="363"/>
      <c r="N3" s="363"/>
      <c r="O3" s="363"/>
      <c r="P3" s="363"/>
      <c r="Q3" s="363"/>
      <c r="R3" s="363"/>
      <c r="S3" s="363"/>
      <c r="T3" s="363"/>
    </row>
    <row r="4" spans="2:20" x14ac:dyDescent="0.25">
      <c r="B4" s="469" t="s">
        <v>8</v>
      </c>
      <c r="C4" s="470"/>
      <c r="D4" s="470"/>
      <c r="E4" s="470"/>
      <c r="F4" s="470"/>
      <c r="G4" s="474"/>
      <c r="H4" s="466" t="str">
        <f>"CHAPTER "&amp;B10</f>
        <v>CHAPTER C8.1</v>
      </c>
      <c r="I4" s="6"/>
      <c r="J4" s="379"/>
      <c r="K4" s="364"/>
      <c r="L4" s="364"/>
      <c r="M4" s="364"/>
      <c r="N4" s="364"/>
      <c r="O4" s="364"/>
      <c r="P4" s="364"/>
      <c r="Q4" s="364"/>
      <c r="R4" s="364"/>
      <c r="S4" s="364"/>
      <c r="T4" s="363"/>
    </row>
    <row r="5" spans="2:20" ht="7.5" customHeight="1" x14ac:dyDescent="0.25">
      <c r="B5" s="247" t="str">
        <f>ContractDescription</f>
        <v>THE UPGRADE OF DISTRICT ROAD 1001 (KM 0+000 TO KM 4+780) IN THE UMGUNGUNDLOVU DISTRICT UNDER PIETERMARITZBURG REGION</v>
      </c>
      <c r="C5" s="463"/>
      <c r="D5" s="463"/>
      <c r="E5" s="463"/>
      <c r="F5" s="463"/>
      <c r="G5" s="475"/>
      <c r="H5" s="467"/>
      <c r="I5" s="7"/>
      <c r="J5" s="380"/>
      <c r="K5" s="364"/>
      <c r="L5" s="364"/>
      <c r="M5" s="364"/>
      <c r="N5" s="364"/>
      <c r="O5" s="364"/>
      <c r="P5" s="364"/>
      <c r="Q5" s="364"/>
      <c r="R5" s="364"/>
      <c r="S5" s="364"/>
      <c r="T5" s="363"/>
    </row>
    <row r="6" spans="2:20" ht="12.75" customHeight="1" x14ac:dyDescent="0.25">
      <c r="B6" s="247"/>
      <c r="C6" s="463"/>
      <c r="D6" s="463"/>
      <c r="E6" s="463"/>
      <c r="F6" s="463"/>
      <c r="G6" s="475"/>
      <c r="H6" s="467"/>
      <c r="I6" s="7"/>
      <c r="J6" s="380"/>
      <c r="K6" s="364"/>
      <c r="L6" s="364"/>
      <c r="M6" s="364"/>
      <c r="N6" s="364"/>
      <c r="O6" s="364"/>
      <c r="P6" s="364"/>
      <c r="Q6" s="364"/>
      <c r="R6" s="364"/>
      <c r="S6" s="364"/>
      <c r="T6" s="363"/>
    </row>
    <row r="7" spans="2:20" ht="7.5" customHeight="1" x14ac:dyDescent="0.25">
      <c r="B7" s="464"/>
      <c r="C7" s="465"/>
      <c r="D7" s="465"/>
      <c r="E7" s="465"/>
      <c r="F7" s="465"/>
      <c r="G7" s="476"/>
      <c r="H7" s="468"/>
      <c r="I7" s="7"/>
      <c r="J7" s="380"/>
      <c r="K7" s="364"/>
      <c r="L7" s="364"/>
      <c r="M7" s="364"/>
      <c r="N7" s="364"/>
      <c r="O7" s="364"/>
      <c r="P7" s="364"/>
      <c r="Q7" s="364"/>
      <c r="R7" s="364"/>
      <c r="S7" s="364"/>
      <c r="T7" s="363"/>
    </row>
    <row r="8" spans="2:20" s="8" customFormat="1" ht="24.9" customHeight="1" x14ac:dyDescent="0.25">
      <c r="B8" s="9" t="s">
        <v>0</v>
      </c>
      <c r="C8" s="10" t="s">
        <v>1</v>
      </c>
      <c r="D8" s="10" t="s">
        <v>2</v>
      </c>
      <c r="E8" s="10" t="s">
        <v>9</v>
      </c>
      <c r="F8" s="10" t="s">
        <v>3</v>
      </c>
      <c r="G8" s="477" t="s">
        <v>4</v>
      </c>
      <c r="H8" s="10" t="s">
        <v>5</v>
      </c>
      <c r="I8" s="11"/>
      <c r="J8" s="366"/>
      <c r="K8" s="365"/>
      <c r="L8" s="366"/>
      <c r="M8" s="365"/>
      <c r="N8" s="366"/>
      <c r="O8" s="366"/>
      <c r="P8" s="366"/>
      <c r="Q8" s="366"/>
      <c r="R8" s="366"/>
      <c r="S8" s="367"/>
      <c r="T8" s="365"/>
    </row>
    <row r="9" spans="2:20" x14ac:dyDescent="0.25">
      <c r="B9" s="37"/>
      <c r="C9" s="13"/>
      <c r="D9" s="14"/>
      <c r="E9" s="14"/>
      <c r="F9" s="14"/>
      <c r="G9" s="478"/>
      <c r="H9" s="16" t="str">
        <f>IF(D9="","",F9*G9)</f>
        <v/>
      </c>
      <c r="I9" s="17"/>
      <c r="J9" s="17"/>
      <c r="K9" s="368"/>
      <c r="L9" s="368"/>
      <c r="M9" s="368"/>
      <c r="N9" s="368"/>
      <c r="O9" s="368"/>
      <c r="P9" s="368"/>
      <c r="Q9" s="363"/>
      <c r="R9" s="368"/>
      <c r="S9" s="369"/>
      <c r="T9" s="363"/>
    </row>
    <row r="10" spans="2:20" x14ac:dyDescent="0.25">
      <c r="B10" s="53" t="s">
        <v>243</v>
      </c>
      <c r="C10" s="18" t="s">
        <v>244</v>
      </c>
      <c r="D10" s="20"/>
      <c r="E10" s="20"/>
      <c r="F10" s="83"/>
      <c r="G10" s="479"/>
      <c r="H10" s="16" t="str">
        <f t="shared" ref="H10:H54" si="0">IF(D10="","",F10*G10)</f>
        <v/>
      </c>
      <c r="I10" s="33"/>
      <c r="J10" s="17"/>
      <c r="K10" s="368"/>
      <c r="L10" s="368"/>
      <c r="M10" s="368"/>
      <c r="N10" s="368"/>
      <c r="O10" s="368"/>
      <c r="P10" s="368"/>
      <c r="Q10" s="363"/>
      <c r="R10" s="368"/>
      <c r="S10" s="369"/>
      <c r="T10" s="363"/>
    </row>
    <row r="11" spans="2:20" x14ac:dyDescent="0.25">
      <c r="B11" s="37"/>
      <c r="C11" s="13"/>
      <c r="D11" s="20"/>
      <c r="E11" s="20"/>
      <c r="F11" s="83"/>
      <c r="G11" s="479"/>
      <c r="H11" s="16" t="str">
        <f t="shared" si="0"/>
        <v/>
      </c>
      <c r="I11" s="33"/>
      <c r="J11" s="17"/>
      <c r="K11" s="368"/>
      <c r="L11" s="368"/>
      <c r="M11" s="368"/>
      <c r="N11" s="368"/>
      <c r="O11" s="368"/>
      <c r="P11" s="368"/>
      <c r="Q11" s="363"/>
      <c r="R11" s="368"/>
      <c r="S11" s="369"/>
      <c r="T11" s="363"/>
    </row>
    <row r="12" spans="2:20" x14ac:dyDescent="0.25">
      <c r="B12" s="37" t="s">
        <v>245</v>
      </c>
      <c r="C12" s="31" t="s">
        <v>246</v>
      </c>
      <c r="D12" s="14"/>
      <c r="E12" s="14"/>
      <c r="F12" s="83"/>
      <c r="G12" s="479"/>
      <c r="H12" s="16"/>
      <c r="I12" s="33"/>
      <c r="J12" s="17"/>
      <c r="K12" s="368"/>
      <c r="L12" s="368"/>
      <c r="M12" s="368"/>
      <c r="N12" s="368"/>
      <c r="O12" s="368"/>
      <c r="P12" s="368"/>
      <c r="Q12" s="363"/>
      <c r="R12" s="368"/>
      <c r="S12" s="369"/>
      <c r="T12" s="363"/>
    </row>
    <row r="13" spans="2:20" x14ac:dyDescent="0.25">
      <c r="B13" s="37"/>
      <c r="C13" s="31"/>
      <c r="D13" s="14"/>
      <c r="E13" s="14"/>
      <c r="F13" s="83"/>
      <c r="G13" s="479"/>
      <c r="H13" s="16"/>
      <c r="I13" s="33"/>
      <c r="J13" s="17"/>
      <c r="K13" s="368"/>
      <c r="L13" s="368"/>
      <c r="M13" s="368"/>
      <c r="N13" s="368"/>
      <c r="O13" s="368"/>
      <c r="P13" s="368"/>
      <c r="Q13" s="363"/>
      <c r="R13" s="368"/>
      <c r="S13" s="369"/>
      <c r="T13" s="363"/>
    </row>
    <row r="14" spans="2:20" x14ac:dyDescent="0.25">
      <c r="B14" s="37" t="s">
        <v>247</v>
      </c>
      <c r="C14" s="31" t="s">
        <v>248</v>
      </c>
      <c r="D14" s="14" t="s">
        <v>251</v>
      </c>
      <c r="E14" s="14" t="s">
        <v>9</v>
      </c>
      <c r="F14" s="85">
        <v>28200</v>
      </c>
      <c r="G14" s="498"/>
      <c r="H14" s="16">
        <f>G14*F14</f>
        <v>0</v>
      </c>
      <c r="I14" s="34"/>
      <c r="J14" s="17"/>
      <c r="K14" s="376"/>
      <c r="L14" s="368"/>
      <c r="M14" s="368"/>
      <c r="N14" s="368"/>
      <c r="O14" s="368"/>
      <c r="P14" s="368"/>
      <c r="Q14" s="368"/>
      <c r="R14" s="368"/>
      <c r="S14" s="369"/>
      <c r="T14" s="363"/>
    </row>
    <row r="15" spans="2:20" x14ac:dyDescent="0.25">
      <c r="B15" s="37"/>
      <c r="C15" s="31"/>
      <c r="D15" s="14"/>
      <c r="E15" s="14"/>
      <c r="F15" s="85"/>
      <c r="G15" s="498"/>
      <c r="H15" s="16"/>
      <c r="I15" s="34"/>
      <c r="J15" s="47"/>
      <c r="K15" s="368"/>
      <c r="L15" s="368"/>
      <c r="M15" s="368"/>
      <c r="N15" s="368"/>
      <c r="O15" s="368"/>
      <c r="P15" s="368"/>
      <c r="Q15" s="363"/>
      <c r="R15" s="368"/>
      <c r="S15" s="369"/>
      <c r="T15" s="363"/>
    </row>
    <row r="16" spans="2:20" x14ac:dyDescent="0.25">
      <c r="B16" s="37"/>
      <c r="C16" s="13"/>
      <c r="D16" s="20"/>
      <c r="E16" s="30"/>
      <c r="F16" s="85"/>
      <c r="G16" s="507"/>
      <c r="H16" s="16" t="str">
        <f t="shared" si="0"/>
        <v/>
      </c>
      <c r="J16" s="381"/>
      <c r="K16" s="368"/>
      <c r="L16" s="368"/>
      <c r="M16" s="368"/>
      <c r="N16" s="368"/>
      <c r="O16" s="368"/>
      <c r="P16" s="368"/>
      <c r="Q16" s="363"/>
      <c r="R16" s="368"/>
      <c r="S16" s="369"/>
      <c r="T16" s="363"/>
    </row>
    <row r="17" spans="2:20" x14ac:dyDescent="0.25">
      <c r="B17" s="37"/>
      <c r="C17" s="13"/>
      <c r="D17" s="20"/>
      <c r="E17" s="20"/>
      <c r="F17" s="85"/>
      <c r="G17" s="479"/>
      <c r="H17" s="16" t="str">
        <f t="shared" si="0"/>
        <v/>
      </c>
      <c r="I17" s="33"/>
      <c r="J17" s="381"/>
      <c r="K17" s="368"/>
      <c r="L17" s="368"/>
      <c r="M17" s="368"/>
      <c r="N17" s="368"/>
      <c r="O17" s="368"/>
      <c r="P17" s="368"/>
      <c r="Q17" s="363"/>
      <c r="R17" s="368"/>
      <c r="S17" s="369"/>
      <c r="T17" s="363"/>
    </row>
    <row r="18" spans="2:20" x14ac:dyDescent="0.25">
      <c r="B18" s="37"/>
      <c r="C18" s="13"/>
      <c r="D18" s="20"/>
      <c r="E18" s="20"/>
      <c r="F18" s="85"/>
      <c r="G18" s="479"/>
      <c r="H18" s="16" t="str">
        <f t="shared" si="0"/>
        <v/>
      </c>
      <c r="I18" s="33"/>
      <c r="J18" s="45"/>
      <c r="K18" s="368"/>
      <c r="L18" s="368"/>
      <c r="M18" s="368"/>
      <c r="N18" s="368"/>
      <c r="O18" s="368"/>
      <c r="P18" s="368"/>
      <c r="Q18" s="363"/>
      <c r="R18" s="368"/>
      <c r="S18" s="369"/>
      <c r="T18" s="363"/>
    </row>
    <row r="19" spans="2:20" x14ac:dyDescent="0.25">
      <c r="B19" s="37"/>
      <c r="C19" s="13"/>
      <c r="D19" s="20"/>
      <c r="E19" s="20"/>
      <c r="F19" s="85"/>
      <c r="G19" s="498"/>
      <c r="H19" s="16" t="str">
        <f t="shared" si="0"/>
        <v/>
      </c>
      <c r="I19" s="34"/>
      <c r="J19" s="17"/>
      <c r="K19" s="368"/>
      <c r="L19" s="368"/>
      <c r="M19" s="368"/>
      <c r="N19" s="368"/>
      <c r="O19" s="368"/>
      <c r="P19" s="368"/>
      <c r="Q19" s="363"/>
      <c r="R19" s="368"/>
      <c r="S19" s="369"/>
      <c r="T19" s="363"/>
    </row>
    <row r="20" spans="2:20" x14ac:dyDescent="0.25">
      <c r="B20" s="206"/>
      <c r="C20" s="184"/>
      <c r="D20" s="165"/>
      <c r="E20" s="14"/>
      <c r="F20" s="85"/>
      <c r="G20" s="489"/>
      <c r="H20" s="16" t="str">
        <f t="shared" si="0"/>
        <v/>
      </c>
      <c r="I20" s="17"/>
      <c r="J20" s="17"/>
      <c r="K20" s="376"/>
      <c r="L20" s="368"/>
      <c r="M20" s="368"/>
      <c r="N20" s="368"/>
      <c r="O20" s="368"/>
      <c r="P20" s="368"/>
      <c r="Q20" s="368"/>
      <c r="R20" s="368"/>
      <c r="S20" s="377"/>
      <c r="T20" s="363"/>
    </row>
    <row r="21" spans="2:20" s="29" customFormat="1" x14ac:dyDescent="0.25">
      <c r="B21" s="12"/>
      <c r="C21" s="13"/>
      <c r="D21" s="14"/>
      <c r="E21" s="14"/>
      <c r="F21" s="85"/>
      <c r="G21" s="489"/>
      <c r="H21" s="16" t="str">
        <f t="shared" si="0"/>
        <v/>
      </c>
      <c r="I21" s="17"/>
      <c r="J21" s="17"/>
      <c r="K21" s="368"/>
      <c r="L21" s="368"/>
      <c r="M21" s="368"/>
      <c r="N21" s="368"/>
      <c r="O21" s="368"/>
      <c r="P21" s="368"/>
      <c r="Q21" s="363"/>
      <c r="R21" s="368"/>
      <c r="S21" s="369"/>
      <c r="T21" s="371"/>
    </row>
    <row r="22" spans="2:20" x14ac:dyDescent="0.25">
      <c r="B22" s="12"/>
      <c r="C22" s="13"/>
      <c r="D22" s="20"/>
      <c r="E22" s="20"/>
      <c r="F22" s="85"/>
      <c r="G22" s="498"/>
      <c r="H22" s="16" t="str">
        <f t="shared" si="0"/>
        <v/>
      </c>
      <c r="I22" s="34"/>
      <c r="J22" s="17"/>
      <c r="K22" s="368"/>
      <c r="L22" s="368"/>
      <c r="M22" s="368"/>
      <c r="N22" s="368"/>
      <c r="O22" s="368"/>
      <c r="P22" s="368"/>
      <c r="Q22" s="363"/>
      <c r="R22" s="368"/>
      <c r="S22" s="369"/>
      <c r="T22" s="363"/>
    </row>
    <row r="23" spans="2:20" x14ac:dyDescent="0.25">
      <c r="B23" s="12"/>
      <c r="C23" s="13"/>
      <c r="D23" s="20"/>
      <c r="E23" s="20"/>
      <c r="F23" s="85"/>
      <c r="G23" s="498"/>
      <c r="H23" s="16" t="str">
        <f t="shared" si="0"/>
        <v/>
      </c>
      <c r="I23" s="34"/>
      <c r="J23" s="17"/>
      <c r="K23" s="368"/>
      <c r="L23" s="368"/>
      <c r="M23" s="368"/>
      <c r="N23" s="368"/>
      <c r="O23" s="368"/>
      <c r="P23" s="368"/>
      <c r="Q23" s="363"/>
      <c r="R23" s="368"/>
      <c r="S23" s="369"/>
      <c r="T23" s="363"/>
    </row>
    <row r="24" spans="2:20" x14ac:dyDescent="0.25">
      <c r="B24" s="12"/>
      <c r="C24" s="13"/>
      <c r="D24" s="20"/>
      <c r="E24" s="20"/>
      <c r="F24" s="85"/>
      <c r="G24" s="489"/>
      <c r="H24" s="16" t="str">
        <f t="shared" si="0"/>
        <v/>
      </c>
      <c r="I24" s="33"/>
      <c r="J24" s="381"/>
      <c r="K24" s="368"/>
      <c r="L24" s="368"/>
      <c r="M24" s="368"/>
      <c r="N24" s="368"/>
      <c r="O24" s="368"/>
      <c r="P24" s="368"/>
      <c r="Q24" s="363"/>
      <c r="R24" s="368"/>
      <c r="S24" s="369"/>
      <c r="T24" s="363"/>
    </row>
    <row r="25" spans="2:20" x14ac:dyDescent="0.25">
      <c r="B25" s="12"/>
      <c r="C25" s="13"/>
      <c r="D25" s="20"/>
      <c r="E25" s="20"/>
      <c r="F25" s="85"/>
      <c r="G25" s="489"/>
      <c r="H25" s="16" t="str">
        <f t="shared" si="0"/>
        <v/>
      </c>
      <c r="I25" s="33"/>
      <c r="J25" s="17"/>
      <c r="K25" s="368"/>
      <c r="L25" s="368"/>
      <c r="M25" s="368"/>
      <c r="N25" s="368"/>
      <c r="O25" s="368"/>
      <c r="P25" s="368"/>
      <c r="Q25" s="363"/>
      <c r="R25" s="368"/>
      <c r="S25" s="369"/>
      <c r="T25" s="363"/>
    </row>
    <row r="26" spans="2:20" x14ac:dyDescent="0.25">
      <c r="B26" s="12"/>
      <c r="C26" s="13"/>
      <c r="D26" s="165"/>
      <c r="E26" s="20"/>
      <c r="F26" s="85"/>
      <c r="G26" s="508"/>
      <c r="H26" s="16" t="str">
        <f t="shared" si="0"/>
        <v/>
      </c>
      <c r="I26" s="33"/>
      <c r="J26" s="127"/>
      <c r="K26" s="368"/>
      <c r="L26" s="368"/>
      <c r="M26" s="368"/>
      <c r="N26" s="368"/>
      <c r="O26" s="368"/>
      <c r="P26" s="368"/>
      <c r="Q26" s="363"/>
      <c r="R26" s="368"/>
      <c r="S26" s="369"/>
      <c r="T26" s="363"/>
    </row>
    <row r="27" spans="2:20" x14ac:dyDescent="0.25">
      <c r="B27" s="12"/>
      <c r="C27" s="13"/>
      <c r="D27" s="20"/>
      <c r="E27" s="20"/>
      <c r="F27" s="85"/>
      <c r="G27" s="508"/>
      <c r="H27" s="16" t="str">
        <f t="shared" si="0"/>
        <v/>
      </c>
      <c r="I27" s="33"/>
      <c r="J27" s="17"/>
      <c r="K27" s="368"/>
      <c r="L27" s="368"/>
      <c r="M27" s="368"/>
      <c r="N27" s="368"/>
      <c r="O27" s="368"/>
      <c r="P27" s="368"/>
      <c r="Q27" s="363"/>
      <c r="R27" s="368"/>
      <c r="S27" s="369"/>
      <c r="T27" s="363"/>
    </row>
    <row r="28" spans="2:20" x14ac:dyDescent="0.25">
      <c r="B28" s="12"/>
      <c r="C28" s="13"/>
      <c r="D28" s="20"/>
      <c r="E28" s="20"/>
      <c r="F28" s="83"/>
      <c r="G28" s="479"/>
      <c r="H28" s="16" t="str">
        <f t="shared" si="0"/>
        <v/>
      </c>
      <c r="I28" s="33"/>
      <c r="J28" s="17"/>
      <c r="K28" s="368"/>
      <c r="L28" s="368"/>
      <c r="M28" s="368"/>
      <c r="N28" s="368"/>
      <c r="O28" s="368"/>
      <c r="P28" s="368"/>
      <c r="Q28" s="363"/>
      <c r="R28" s="368"/>
      <c r="S28" s="369"/>
      <c r="T28" s="363"/>
    </row>
    <row r="29" spans="2:20" x14ac:dyDescent="0.25">
      <c r="B29" s="12"/>
      <c r="C29" s="13"/>
      <c r="D29" s="20"/>
      <c r="E29" s="20"/>
      <c r="F29" s="83"/>
      <c r="G29" s="479"/>
      <c r="H29" s="16" t="str">
        <f t="shared" si="0"/>
        <v/>
      </c>
      <c r="I29" s="33"/>
      <c r="J29" s="17"/>
      <c r="K29" s="368"/>
      <c r="L29" s="368"/>
      <c r="M29" s="368"/>
      <c r="N29" s="368"/>
      <c r="O29" s="368"/>
      <c r="P29" s="368"/>
      <c r="Q29" s="363"/>
      <c r="R29" s="368"/>
      <c r="S29" s="369"/>
      <c r="T29" s="363"/>
    </row>
    <row r="30" spans="2:20" x14ac:dyDescent="0.25">
      <c r="B30" s="12"/>
      <c r="C30" s="13"/>
      <c r="D30" s="20"/>
      <c r="E30" s="20"/>
      <c r="F30" s="83"/>
      <c r="G30" s="498"/>
      <c r="H30" s="16" t="str">
        <f t="shared" si="0"/>
        <v/>
      </c>
      <c r="I30" s="33"/>
      <c r="J30" s="17"/>
      <c r="K30" s="368"/>
      <c r="L30" s="368"/>
      <c r="M30" s="368"/>
      <c r="N30" s="368"/>
      <c r="O30" s="368"/>
      <c r="P30" s="368"/>
      <c r="Q30" s="363"/>
      <c r="R30" s="368"/>
      <c r="S30" s="369"/>
      <c r="T30" s="363"/>
    </row>
    <row r="31" spans="2:20" x14ac:dyDescent="0.25">
      <c r="B31" s="12"/>
      <c r="C31" s="13"/>
      <c r="D31" s="20"/>
      <c r="E31" s="20"/>
      <c r="F31" s="83"/>
      <c r="G31" s="498"/>
      <c r="H31" s="16" t="str">
        <f t="shared" si="0"/>
        <v/>
      </c>
      <c r="I31" s="33"/>
      <c r="J31" s="382"/>
      <c r="K31" s="368"/>
      <c r="L31" s="368"/>
      <c r="M31" s="368"/>
      <c r="N31" s="368"/>
      <c r="O31" s="368"/>
      <c r="P31" s="368"/>
      <c r="Q31" s="363"/>
      <c r="R31" s="368"/>
      <c r="S31" s="369"/>
      <c r="T31" s="363"/>
    </row>
    <row r="32" spans="2:20" x14ac:dyDescent="0.25">
      <c r="B32" s="12"/>
      <c r="C32" s="13"/>
      <c r="D32" s="20"/>
      <c r="E32" s="20"/>
      <c r="F32" s="83"/>
      <c r="G32" s="498"/>
      <c r="H32" s="16" t="str">
        <f t="shared" si="0"/>
        <v/>
      </c>
      <c r="I32" s="33"/>
      <c r="J32" s="382"/>
      <c r="K32" s="368"/>
      <c r="L32" s="368"/>
      <c r="M32" s="368"/>
      <c r="N32" s="368"/>
      <c r="O32" s="368"/>
      <c r="P32" s="368"/>
      <c r="Q32" s="368"/>
      <c r="R32" s="368"/>
      <c r="S32" s="369"/>
      <c r="T32" s="363"/>
    </row>
    <row r="33" spans="2:20" x14ac:dyDescent="0.25">
      <c r="B33" s="12"/>
      <c r="C33" s="13"/>
      <c r="D33" s="20"/>
      <c r="E33" s="20"/>
      <c r="F33" s="83"/>
      <c r="G33" s="498"/>
      <c r="H33" s="16" t="str">
        <f t="shared" si="0"/>
        <v/>
      </c>
      <c r="I33" s="33"/>
      <c r="J33" s="382"/>
      <c r="K33" s="368"/>
      <c r="L33" s="368"/>
      <c r="M33" s="368"/>
      <c r="N33" s="368"/>
      <c r="O33" s="368"/>
      <c r="P33" s="368"/>
      <c r="Q33" s="363"/>
      <c r="R33" s="368"/>
      <c r="S33" s="369"/>
      <c r="T33" s="363"/>
    </row>
    <row r="34" spans="2:20" x14ac:dyDescent="0.25">
      <c r="B34" s="12"/>
      <c r="C34" s="13"/>
      <c r="D34" s="20"/>
      <c r="E34" s="20"/>
      <c r="F34" s="83"/>
      <c r="G34" s="498"/>
      <c r="H34" s="16" t="str">
        <f t="shared" si="0"/>
        <v/>
      </c>
      <c r="I34" s="33"/>
      <c r="J34" s="382"/>
      <c r="K34" s="368"/>
      <c r="L34" s="368"/>
      <c r="M34" s="368"/>
      <c r="N34" s="368"/>
      <c r="O34" s="368"/>
      <c r="P34" s="368"/>
      <c r="Q34" s="363"/>
      <c r="R34" s="368"/>
      <c r="S34" s="369"/>
      <c r="T34" s="363"/>
    </row>
    <row r="35" spans="2:20" x14ac:dyDescent="0.25">
      <c r="B35" s="12"/>
      <c r="C35" s="13"/>
      <c r="D35" s="20"/>
      <c r="E35" s="20"/>
      <c r="F35" s="83"/>
      <c r="G35" s="498"/>
      <c r="H35" s="16" t="str">
        <f t="shared" si="0"/>
        <v/>
      </c>
      <c r="I35" s="33"/>
      <c r="J35" s="382"/>
      <c r="K35" s="368"/>
      <c r="L35" s="368"/>
      <c r="M35" s="368"/>
      <c r="N35" s="368"/>
      <c r="O35" s="368"/>
      <c r="P35" s="368"/>
      <c r="Q35" s="363"/>
      <c r="R35" s="368"/>
      <c r="S35" s="369"/>
      <c r="T35" s="363"/>
    </row>
    <row r="36" spans="2:20" x14ac:dyDescent="0.25">
      <c r="B36" s="12"/>
      <c r="C36" s="13"/>
      <c r="D36" s="20"/>
      <c r="E36" s="20"/>
      <c r="F36" s="83"/>
      <c r="G36" s="498"/>
      <c r="H36" s="16" t="str">
        <f t="shared" si="0"/>
        <v/>
      </c>
      <c r="I36" s="33"/>
      <c r="J36" s="382"/>
      <c r="K36" s="368"/>
      <c r="L36" s="368"/>
      <c r="M36" s="368"/>
      <c r="N36" s="368"/>
      <c r="O36" s="368"/>
      <c r="P36" s="368"/>
      <c r="Q36" s="363"/>
      <c r="R36" s="368"/>
      <c r="S36" s="369"/>
      <c r="T36" s="363"/>
    </row>
    <row r="37" spans="2:20" x14ac:dyDescent="0.25">
      <c r="B37" s="12"/>
      <c r="C37" s="13"/>
      <c r="D37" s="20"/>
      <c r="E37" s="20"/>
      <c r="F37" s="83"/>
      <c r="G37" s="498"/>
      <c r="H37" s="16" t="str">
        <f t="shared" si="0"/>
        <v/>
      </c>
      <c r="I37" s="33"/>
      <c r="J37" s="382"/>
      <c r="K37" s="368"/>
      <c r="L37" s="368"/>
      <c r="M37" s="368"/>
      <c r="N37" s="368"/>
      <c r="O37" s="368"/>
      <c r="P37" s="368"/>
      <c r="Q37" s="363"/>
      <c r="R37" s="368"/>
      <c r="S37" s="369"/>
      <c r="T37" s="363"/>
    </row>
    <row r="38" spans="2:20" x14ac:dyDescent="0.25">
      <c r="B38" s="12"/>
      <c r="C38" s="13"/>
      <c r="D38" s="20"/>
      <c r="E38" s="20"/>
      <c r="F38" s="83"/>
      <c r="G38" s="509"/>
      <c r="H38" s="16" t="str">
        <f t="shared" si="0"/>
        <v/>
      </c>
      <c r="I38" s="33"/>
      <c r="J38" s="382"/>
      <c r="K38" s="368"/>
      <c r="L38" s="368"/>
      <c r="M38" s="368"/>
      <c r="N38" s="368"/>
      <c r="O38" s="368"/>
      <c r="P38" s="368"/>
      <c r="Q38" s="363"/>
      <c r="R38" s="368"/>
      <c r="S38" s="369"/>
      <c r="T38" s="363"/>
    </row>
    <row r="39" spans="2:20" x14ac:dyDescent="0.25">
      <c r="B39" s="13"/>
      <c r="C39" s="13"/>
      <c r="D39" s="20"/>
      <c r="E39" s="20"/>
      <c r="F39" s="83"/>
      <c r="G39" s="509"/>
      <c r="H39" s="16" t="str">
        <f t="shared" si="0"/>
        <v/>
      </c>
      <c r="I39" s="33"/>
      <c r="J39" s="382"/>
      <c r="K39" s="368"/>
      <c r="L39" s="368"/>
      <c r="M39" s="368"/>
      <c r="N39" s="368"/>
      <c r="O39" s="368"/>
      <c r="P39" s="368"/>
      <c r="Q39" s="363"/>
      <c r="R39" s="368"/>
      <c r="S39" s="369"/>
      <c r="T39" s="363"/>
    </row>
    <row r="40" spans="2:20" x14ac:dyDescent="0.25">
      <c r="B40" s="19"/>
      <c r="C40" s="13"/>
      <c r="D40" s="20"/>
      <c r="E40" s="20"/>
      <c r="F40" s="83"/>
      <c r="G40" s="498"/>
      <c r="H40" s="16" t="str">
        <f t="shared" si="0"/>
        <v/>
      </c>
      <c r="I40" s="33"/>
      <c r="J40" s="382"/>
      <c r="K40" s="370"/>
      <c r="L40" s="370"/>
      <c r="M40" s="370"/>
      <c r="N40" s="370"/>
      <c r="O40" s="370"/>
      <c r="P40" s="370"/>
      <c r="Q40" s="371"/>
      <c r="R40" s="370"/>
      <c r="S40" s="372"/>
      <c r="T40" s="363"/>
    </row>
    <row r="41" spans="2:20" x14ac:dyDescent="0.25">
      <c r="B41" s="19"/>
      <c r="C41" s="13"/>
      <c r="D41" s="20"/>
      <c r="E41" s="20"/>
      <c r="F41" s="83"/>
      <c r="G41" s="498"/>
      <c r="H41" s="16" t="str">
        <f t="shared" si="0"/>
        <v/>
      </c>
      <c r="I41" s="33"/>
      <c r="J41" s="382"/>
      <c r="K41" s="370"/>
      <c r="L41" s="370"/>
      <c r="M41" s="370"/>
      <c r="N41" s="370"/>
      <c r="O41" s="370"/>
      <c r="P41" s="370"/>
      <c r="Q41" s="371"/>
      <c r="R41" s="370"/>
      <c r="S41" s="372"/>
      <c r="T41" s="363"/>
    </row>
    <row r="42" spans="2:20" x14ac:dyDescent="0.25">
      <c r="B42" s="12"/>
      <c r="C42" s="13"/>
      <c r="D42" s="20"/>
      <c r="E42" s="20"/>
      <c r="F42" s="83"/>
      <c r="G42" s="498"/>
      <c r="H42" s="16" t="str">
        <f t="shared" si="0"/>
        <v/>
      </c>
      <c r="I42" s="33"/>
      <c r="J42" s="382"/>
      <c r="K42" s="370"/>
      <c r="L42" s="370"/>
      <c r="M42" s="370"/>
      <c r="N42" s="370"/>
      <c r="O42" s="370"/>
      <c r="P42" s="370"/>
      <c r="Q42" s="371"/>
      <c r="R42" s="370"/>
      <c r="S42" s="372"/>
      <c r="T42" s="363"/>
    </row>
    <row r="43" spans="2:20" x14ac:dyDescent="0.25">
      <c r="B43" s="12"/>
      <c r="C43" s="13"/>
      <c r="D43" s="20"/>
      <c r="E43" s="20"/>
      <c r="F43" s="83"/>
      <c r="G43" s="498"/>
      <c r="H43" s="16" t="str">
        <f t="shared" si="0"/>
        <v/>
      </c>
      <c r="I43" s="33"/>
      <c r="J43" s="382"/>
      <c r="K43" s="370"/>
      <c r="L43" s="370"/>
      <c r="M43" s="370"/>
      <c r="N43" s="370"/>
      <c r="O43" s="370"/>
      <c r="P43" s="370"/>
      <c r="Q43" s="371"/>
      <c r="R43" s="370"/>
      <c r="S43" s="372"/>
      <c r="T43" s="363"/>
    </row>
    <row r="44" spans="2:20" x14ac:dyDescent="0.25">
      <c r="B44" s="12"/>
      <c r="C44" s="13"/>
      <c r="D44" s="20"/>
      <c r="E44" s="20"/>
      <c r="F44" s="83"/>
      <c r="G44" s="498"/>
      <c r="H44" s="16" t="str">
        <f t="shared" si="0"/>
        <v/>
      </c>
      <c r="I44" s="33"/>
      <c r="J44" s="382"/>
      <c r="K44" s="370"/>
      <c r="L44" s="370"/>
      <c r="M44" s="370"/>
      <c r="N44" s="370"/>
      <c r="O44" s="370"/>
      <c r="P44" s="370"/>
      <c r="Q44" s="371"/>
      <c r="R44" s="370"/>
      <c r="S44" s="372"/>
      <c r="T44" s="363"/>
    </row>
    <row r="45" spans="2:20" x14ac:dyDescent="0.25">
      <c r="B45" s="12"/>
      <c r="C45" s="13"/>
      <c r="D45" s="20"/>
      <c r="E45" s="20"/>
      <c r="F45" s="83"/>
      <c r="G45" s="498"/>
      <c r="H45" s="16" t="str">
        <f t="shared" si="0"/>
        <v/>
      </c>
      <c r="I45" s="33"/>
      <c r="J45" s="382"/>
      <c r="K45" s="370"/>
      <c r="L45" s="370"/>
      <c r="M45" s="370"/>
      <c r="N45" s="370"/>
      <c r="O45" s="370"/>
      <c r="P45" s="370"/>
      <c r="Q45" s="371"/>
      <c r="R45" s="370"/>
      <c r="S45" s="372"/>
      <c r="T45" s="363"/>
    </row>
    <row r="46" spans="2:20" x14ac:dyDescent="0.25">
      <c r="B46" s="12"/>
      <c r="C46" s="13"/>
      <c r="D46" s="30"/>
      <c r="E46" s="30"/>
      <c r="F46" s="76"/>
      <c r="G46" s="498"/>
      <c r="H46" s="16" t="str">
        <f t="shared" si="0"/>
        <v/>
      </c>
      <c r="J46" s="382"/>
      <c r="K46" s="370"/>
      <c r="L46" s="370"/>
      <c r="M46" s="370"/>
      <c r="N46" s="370"/>
      <c r="O46" s="370"/>
      <c r="P46" s="370"/>
      <c r="Q46" s="371"/>
      <c r="R46" s="370"/>
      <c r="S46" s="372"/>
      <c r="T46" s="363"/>
    </row>
    <row r="47" spans="2:20" x14ac:dyDescent="0.25">
      <c r="B47" s="12"/>
      <c r="C47" s="13"/>
      <c r="D47" s="20"/>
      <c r="E47" s="20"/>
      <c r="F47" s="83"/>
      <c r="G47" s="498"/>
      <c r="H47" s="16" t="str">
        <f t="shared" si="0"/>
        <v/>
      </c>
      <c r="I47" s="33"/>
      <c r="J47" s="382"/>
      <c r="K47" s="370"/>
      <c r="L47" s="370"/>
      <c r="M47" s="370"/>
      <c r="N47" s="370"/>
      <c r="O47" s="370"/>
      <c r="P47" s="370"/>
      <c r="Q47" s="371"/>
      <c r="R47" s="370"/>
      <c r="S47" s="372"/>
      <c r="T47" s="363"/>
    </row>
    <row r="48" spans="2:20" x14ac:dyDescent="0.25">
      <c r="B48" s="12"/>
      <c r="C48" s="22"/>
      <c r="D48" s="30"/>
      <c r="E48" s="30"/>
      <c r="F48" s="76"/>
      <c r="G48" s="498"/>
      <c r="H48" s="16" t="str">
        <f t="shared" si="0"/>
        <v/>
      </c>
      <c r="I48" s="36"/>
      <c r="J48" s="382"/>
      <c r="K48" s="370"/>
      <c r="L48" s="370"/>
      <c r="M48" s="370"/>
      <c r="N48" s="370"/>
      <c r="O48" s="370"/>
      <c r="P48" s="370"/>
      <c r="Q48" s="371"/>
      <c r="R48" s="370"/>
      <c r="S48" s="372"/>
      <c r="T48" s="363"/>
    </row>
    <row r="49" spans="2:20" x14ac:dyDescent="0.25">
      <c r="B49" s="12"/>
      <c r="C49" s="22"/>
      <c r="D49" s="30"/>
      <c r="E49" s="30"/>
      <c r="F49" s="76"/>
      <c r="G49" s="498"/>
      <c r="H49" s="16" t="str">
        <f t="shared" si="0"/>
        <v/>
      </c>
      <c r="J49" s="382"/>
      <c r="K49" s="370"/>
      <c r="L49" s="370"/>
      <c r="M49" s="370"/>
      <c r="N49" s="370"/>
      <c r="O49" s="370"/>
      <c r="P49" s="370"/>
      <c r="Q49" s="371"/>
      <c r="R49" s="370"/>
      <c r="S49" s="372"/>
      <c r="T49" s="363"/>
    </row>
    <row r="50" spans="2:20" x14ac:dyDescent="0.25">
      <c r="B50" s="12"/>
      <c r="C50" s="22"/>
      <c r="D50" s="20"/>
      <c r="E50" s="20"/>
      <c r="F50" s="83"/>
      <c r="G50" s="498"/>
      <c r="H50" s="16" t="str">
        <f t="shared" si="0"/>
        <v/>
      </c>
      <c r="I50" s="33"/>
      <c r="J50" s="382"/>
      <c r="K50" s="378"/>
      <c r="L50" s="370"/>
      <c r="M50" s="370"/>
      <c r="N50" s="370"/>
      <c r="O50" s="370"/>
      <c r="P50" s="370"/>
      <c r="Q50" s="371"/>
      <c r="R50" s="370"/>
      <c r="S50" s="372"/>
      <c r="T50" s="363"/>
    </row>
    <row r="51" spans="2:20" x14ac:dyDescent="0.25">
      <c r="B51" s="12"/>
      <c r="C51" s="13"/>
      <c r="D51" s="20"/>
      <c r="E51" s="20"/>
      <c r="F51" s="83"/>
      <c r="G51" s="498"/>
      <c r="H51" s="16" t="str">
        <f t="shared" si="0"/>
        <v/>
      </c>
      <c r="I51" s="33"/>
      <c r="J51" s="382"/>
      <c r="K51" s="370"/>
      <c r="L51" s="370"/>
      <c r="M51" s="370"/>
      <c r="N51" s="370"/>
      <c r="O51" s="370"/>
      <c r="P51" s="370"/>
      <c r="Q51" s="371"/>
      <c r="R51" s="370"/>
      <c r="S51" s="372"/>
      <c r="T51" s="363"/>
    </row>
    <row r="52" spans="2:20" x14ac:dyDescent="0.25">
      <c r="B52" s="12"/>
      <c r="C52" s="13"/>
      <c r="D52" s="20"/>
      <c r="E52" s="20"/>
      <c r="F52" s="83"/>
      <c r="G52" s="498"/>
      <c r="H52" s="16" t="str">
        <f t="shared" si="0"/>
        <v/>
      </c>
      <c r="I52" s="33"/>
      <c r="J52" s="382"/>
      <c r="K52" s="370"/>
      <c r="L52" s="370"/>
      <c r="M52" s="370"/>
      <c r="N52" s="370"/>
      <c r="O52" s="370"/>
      <c r="P52" s="370"/>
      <c r="Q52" s="371"/>
      <c r="R52" s="370"/>
      <c r="S52" s="372"/>
      <c r="T52" s="363"/>
    </row>
    <row r="53" spans="2:20" x14ac:dyDescent="0.25">
      <c r="B53" s="12"/>
      <c r="C53" s="13"/>
      <c r="D53" s="20"/>
      <c r="E53" s="20"/>
      <c r="F53" s="83"/>
      <c r="G53" s="498"/>
      <c r="H53" s="16" t="str">
        <f t="shared" si="0"/>
        <v/>
      </c>
      <c r="I53" s="33"/>
      <c r="J53" s="382"/>
      <c r="K53" s="370"/>
      <c r="L53" s="370"/>
      <c r="M53" s="370"/>
      <c r="N53" s="370"/>
      <c r="O53" s="370"/>
      <c r="P53" s="370"/>
      <c r="Q53" s="371"/>
      <c r="R53" s="370"/>
      <c r="S53" s="363"/>
      <c r="T53" s="363"/>
    </row>
    <row r="54" spans="2:20" x14ac:dyDescent="0.25">
      <c r="B54" s="12"/>
      <c r="C54" s="13"/>
      <c r="D54" s="20"/>
      <c r="E54" s="20"/>
      <c r="F54" s="83"/>
      <c r="G54" s="498"/>
      <c r="H54" s="16" t="str">
        <f t="shared" si="0"/>
        <v/>
      </c>
      <c r="I54" s="33"/>
      <c r="J54" s="382"/>
      <c r="K54" s="370"/>
      <c r="L54" s="370"/>
      <c r="M54" s="370"/>
      <c r="N54" s="370"/>
      <c r="O54" s="370"/>
      <c r="P54" s="370"/>
      <c r="Q54" s="371"/>
      <c r="R54" s="370"/>
      <c r="S54" s="372"/>
      <c r="T54" s="363"/>
    </row>
    <row r="55" spans="2:20" x14ac:dyDescent="0.25">
      <c r="B55" s="12"/>
      <c r="C55" s="13"/>
      <c r="D55" s="20"/>
      <c r="E55" s="20"/>
      <c r="F55" s="83"/>
      <c r="G55" s="498"/>
      <c r="H55" s="16"/>
      <c r="I55" s="33"/>
      <c r="J55" s="382"/>
      <c r="K55" s="368"/>
      <c r="L55" s="368"/>
      <c r="M55" s="368"/>
      <c r="N55" s="368"/>
      <c r="O55" s="368"/>
      <c r="P55" s="368"/>
      <c r="Q55" s="363"/>
      <c r="R55" s="368"/>
      <c r="S55" s="369"/>
      <c r="T55" s="363"/>
    </row>
    <row r="56" spans="2:20" x14ac:dyDescent="0.25">
      <c r="B56" s="12"/>
      <c r="C56" s="13"/>
      <c r="D56" s="20"/>
      <c r="E56" s="20"/>
      <c r="F56" s="83"/>
      <c r="G56" s="498"/>
      <c r="H56" s="16"/>
      <c r="I56" s="33"/>
      <c r="J56" s="382"/>
      <c r="K56" s="368"/>
      <c r="L56" s="368"/>
      <c r="M56" s="368"/>
      <c r="N56" s="368"/>
      <c r="O56" s="368"/>
      <c r="P56" s="368"/>
      <c r="Q56" s="363"/>
      <c r="R56" s="368"/>
      <c r="S56" s="369"/>
      <c r="T56" s="363"/>
    </row>
    <row r="57" spans="2:20" x14ac:dyDescent="0.25">
      <c r="B57" s="12"/>
      <c r="C57" s="13"/>
      <c r="D57" s="20"/>
      <c r="E57" s="20"/>
      <c r="F57" s="83"/>
      <c r="G57" s="498"/>
      <c r="H57" s="16"/>
      <c r="I57" s="33"/>
      <c r="J57" s="382"/>
      <c r="K57" s="368"/>
      <c r="L57" s="368"/>
      <c r="M57" s="368"/>
      <c r="N57" s="368"/>
      <c r="O57" s="368"/>
      <c r="P57" s="368"/>
      <c r="Q57" s="363"/>
      <c r="R57" s="368"/>
      <c r="S57" s="371"/>
      <c r="T57" s="363"/>
    </row>
    <row r="58" spans="2:20" x14ac:dyDescent="0.25">
      <c r="B58" s="12"/>
      <c r="C58" s="13"/>
      <c r="D58" s="20"/>
      <c r="E58" s="20"/>
      <c r="F58" s="83"/>
      <c r="G58" s="498"/>
      <c r="H58" s="16"/>
      <c r="I58" s="33"/>
      <c r="J58" s="382"/>
      <c r="K58" s="363"/>
      <c r="L58" s="371"/>
      <c r="M58" s="371"/>
      <c r="N58" s="371"/>
      <c r="O58" s="371"/>
      <c r="P58" s="371"/>
      <c r="Q58" s="371"/>
      <c r="R58" s="371"/>
      <c r="S58" s="371"/>
      <c r="T58" s="363"/>
    </row>
    <row r="59" spans="2:20" x14ac:dyDescent="0.25">
      <c r="B59" s="12"/>
      <c r="C59" s="13"/>
      <c r="D59" s="20"/>
      <c r="E59" s="20"/>
      <c r="F59" s="83"/>
      <c r="G59" s="498"/>
      <c r="H59" s="16"/>
      <c r="I59" s="33"/>
      <c r="J59" s="382"/>
      <c r="K59" s="363"/>
      <c r="L59" s="371"/>
      <c r="M59" s="371"/>
      <c r="N59" s="371"/>
      <c r="O59" s="371"/>
      <c r="P59" s="371"/>
      <c r="Q59" s="371"/>
      <c r="R59" s="371"/>
      <c r="S59" s="371"/>
      <c r="T59" s="363"/>
    </row>
    <row r="60" spans="2:20" x14ac:dyDescent="0.25">
      <c r="B60" s="12"/>
      <c r="C60" s="13"/>
      <c r="D60" s="20"/>
      <c r="E60" s="20"/>
      <c r="F60" s="83"/>
      <c r="G60" s="498"/>
      <c r="H60" s="16"/>
      <c r="I60" s="33"/>
      <c r="J60" s="382"/>
      <c r="K60" s="363"/>
      <c r="L60" s="371"/>
      <c r="M60" s="371"/>
      <c r="N60" s="371"/>
      <c r="O60" s="371"/>
      <c r="P60" s="371"/>
      <c r="Q60" s="371"/>
      <c r="R60" s="371"/>
      <c r="S60" s="371"/>
      <c r="T60" s="363"/>
    </row>
    <row r="61" spans="2:20" x14ac:dyDescent="0.25">
      <c r="B61" s="12"/>
      <c r="C61" s="13"/>
      <c r="D61" s="20"/>
      <c r="E61" s="20"/>
      <c r="F61" s="83"/>
      <c r="G61" s="498"/>
      <c r="H61" s="16"/>
      <c r="I61" s="33"/>
      <c r="J61" s="382"/>
      <c r="K61" s="363"/>
      <c r="L61" s="371"/>
      <c r="M61" s="371"/>
      <c r="N61" s="371"/>
      <c r="O61" s="371"/>
      <c r="P61" s="371"/>
      <c r="Q61" s="371"/>
      <c r="R61" s="371"/>
      <c r="S61" s="371"/>
      <c r="T61" s="363"/>
    </row>
    <row r="62" spans="2:20" x14ac:dyDescent="0.25">
      <c r="B62" s="12"/>
      <c r="C62" s="13"/>
      <c r="D62" s="20"/>
      <c r="E62" s="20"/>
      <c r="F62" s="83"/>
      <c r="G62" s="498"/>
      <c r="H62" s="16"/>
      <c r="I62" s="33"/>
      <c r="J62" s="382"/>
      <c r="K62" s="363"/>
      <c r="L62" s="371"/>
      <c r="M62" s="371"/>
      <c r="N62" s="371"/>
      <c r="O62" s="371"/>
      <c r="P62" s="371"/>
      <c r="Q62" s="371"/>
      <c r="R62" s="371"/>
      <c r="S62" s="371"/>
      <c r="T62" s="363"/>
    </row>
    <row r="63" spans="2:20" x14ac:dyDescent="0.25">
      <c r="B63" s="12"/>
      <c r="C63" s="13"/>
      <c r="D63" s="20"/>
      <c r="E63" s="20"/>
      <c r="F63" s="83"/>
      <c r="G63" s="498"/>
      <c r="H63" s="16"/>
      <c r="I63" s="33"/>
      <c r="J63" s="382"/>
      <c r="K63" s="363"/>
      <c r="L63" s="371"/>
      <c r="M63" s="371"/>
      <c r="N63" s="371"/>
      <c r="O63" s="371"/>
      <c r="P63" s="371"/>
      <c r="Q63" s="371"/>
      <c r="R63" s="371"/>
      <c r="S63" s="371"/>
      <c r="T63" s="363"/>
    </row>
    <row r="64" spans="2:20" x14ac:dyDescent="0.25">
      <c r="B64" s="12"/>
      <c r="C64" s="13"/>
      <c r="D64" s="20"/>
      <c r="E64" s="20"/>
      <c r="F64" s="83"/>
      <c r="G64" s="498"/>
      <c r="H64" s="16"/>
      <c r="I64" s="33"/>
      <c r="J64" s="382"/>
      <c r="K64" s="363"/>
      <c r="L64" s="371"/>
      <c r="M64" s="371"/>
      <c r="N64" s="371"/>
      <c r="O64" s="371"/>
      <c r="P64" s="371"/>
      <c r="Q64" s="371"/>
      <c r="R64" s="371"/>
      <c r="S64" s="371"/>
      <c r="T64" s="363"/>
    </row>
    <row r="65" spans="2:20" x14ac:dyDescent="0.25">
      <c r="B65" s="12"/>
      <c r="C65" s="13"/>
      <c r="D65" s="20"/>
      <c r="E65" s="20"/>
      <c r="F65" s="83"/>
      <c r="G65" s="498"/>
      <c r="H65" s="16"/>
      <c r="I65" s="33"/>
      <c r="J65" s="382"/>
      <c r="K65" s="363"/>
      <c r="L65" s="371"/>
      <c r="M65" s="371"/>
      <c r="N65" s="371"/>
      <c r="O65" s="371"/>
      <c r="P65" s="371"/>
      <c r="Q65" s="371"/>
      <c r="R65" s="371"/>
      <c r="S65" s="371"/>
      <c r="T65" s="363"/>
    </row>
    <row r="66" spans="2:20" x14ac:dyDescent="0.25">
      <c r="B66" s="12"/>
      <c r="C66" s="13"/>
      <c r="D66" s="20"/>
      <c r="E66" s="20"/>
      <c r="F66" s="83"/>
      <c r="G66" s="498"/>
      <c r="H66" s="16"/>
      <c r="I66" s="33"/>
      <c r="J66" s="382"/>
      <c r="K66" s="363"/>
      <c r="L66" s="363"/>
      <c r="M66" s="363"/>
      <c r="N66" s="363"/>
      <c r="O66" s="363"/>
      <c r="P66" s="363"/>
      <c r="Q66" s="363"/>
      <c r="R66" s="363"/>
      <c r="S66" s="363"/>
      <c r="T66" s="363"/>
    </row>
    <row r="67" spans="2:20" x14ac:dyDescent="0.25">
      <c r="B67" s="12"/>
      <c r="C67" s="13"/>
      <c r="D67" s="20"/>
      <c r="E67" s="20"/>
      <c r="F67" s="83"/>
      <c r="G67" s="498"/>
      <c r="H67" s="16"/>
      <c r="I67" s="33"/>
      <c r="J67" s="363"/>
      <c r="K67" s="363"/>
      <c r="L67" s="363"/>
      <c r="M67" s="363"/>
      <c r="N67" s="363"/>
      <c r="O67" s="363"/>
      <c r="P67" s="363"/>
      <c r="Q67" s="363"/>
      <c r="R67" s="363"/>
      <c r="S67" s="363"/>
      <c r="T67" s="363"/>
    </row>
    <row r="68" spans="2:20" x14ac:dyDescent="0.25">
      <c r="B68" s="12"/>
      <c r="C68" s="13"/>
      <c r="D68" s="20"/>
      <c r="E68" s="20"/>
      <c r="F68" s="83"/>
      <c r="G68" s="498"/>
      <c r="H68" s="16"/>
      <c r="I68" s="33"/>
      <c r="J68" s="363"/>
      <c r="K68" s="363"/>
      <c r="L68" s="363"/>
      <c r="M68" s="363"/>
      <c r="N68" s="363"/>
      <c r="O68" s="363"/>
      <c r="P68" s="363"/>
      <c r="Q68" s="363"/>
      <c r="R68" s="363"/>
      <c r="S68" s="363"/>
      <c r="T68" s="363"/>
    </row>
    <row r="69" spans="2:20" x14ac:dyDescent="0.25">
      <c r="B69" s="12"/>
      <c r="C69" s="13"/>
      <c r="D69" s="20"/>
      <c r="E69" s="20"/>
      <c r="F69" s="83"/>
      <c r="G69" s="498"/>
      <c r="H69" s="16"/>
      <c r="I69" s="33"/>
      <c r="J69" s="363"/>
      <c r="K69" s="363"/>
      <c r="L69" s="363"/>
      <c r="M69" s="363"/>
      <c r="N69" s="363"/>
      <c r="O69" s="363"/>
      <c r="P69" s="363"/>
      <c r="Q69" s="363"/>
      <c r="R69" s="363"/>
      <c r="S69" s="363"/>
      <c r="T69" s="363"/>
    </row>
    <row r="70" spans="2:20" x14ac:dyDescent="0.25">
      <c r="B70" s="12"/>
      <c r="C70" s="13"/>
      <c r="D70" s="20"/>
      <c r="E70" s="20"/>
      <c r="F70" s="83"/>
      <c r="G70" s="498"/>
      <c r="H70" s="16"/>
      <c r="I70" s="33"/>
      <c r="J70" s="363"/>
      <c r="K70" s="363"/>
      <c r="L70" s="363"/>
      <c r="M70" s="363"/>
      <c r="N70" s="363"/>
      <c r="O70" s="363"/>
      <c r="P70" s="363"/>
      <c r="Q70" s="363"/>
      <c r="R70" s="363"/>
      <c r="S70" s="363"/>
      <c r="T70" s="363"/>
    </row>
    <row r="71" spans="2:20" x14ac:dyDescent="0.25">
      <c r="B71" s="12"/>
      <c r="C71" s="13"/>
      <c r="D71" s="20"/>
      <c r="E71" s="20"/>
      <c r="F71" s="83"/>
      <c r="G71" s="498"/>
      <c r="H71" s="16"/>
      <c r="I71" s="33"/>
      <c r="J71" s="363"/>
      <c r="K71" s="363"/>
      <c r="L71" s="363"/>
      <c r="M71" s="363"/>
      <c r="N71" s="363"/>
      <c r="O71" s="363"/>
      <c r="P71" s="363"/>
      <c r="Q71" s="363"/>
      <c r="R71" s="363"/>
      <c r="S71" s="363"/>
      <c r="T71" s="363"/>
    </row>
    <row r="72" spans="2:20" x14ac:dyDescent="0.25">
      <c r="B72" s="12"/>
      <c r="C72" s="13"/>
      <c r="D72" s="20"/>
      <c r="E72" s="20"/>
      <c r="F72" s="83"/>
      <c r="G72" s="498"/>
      <c r="H72" s="16"/>
      <c r="I72" s="33"/>
      <c r="J72" s="363"/>
      <c r="K72" s="363"/>
      <c r="L72" s="363"/>
      <c r="M72" s="363"/>
      <c r="N72" s="363"/>
      <c r="O72" s="363"/>
      <c r="P72" s="363"/>
      <c r="Q72" s="363"/>
      <c r="R72" s="363"/>
      <c r="S72" s="363"/>
      <c r="T72" s="363"/>
    </row>
    <row r="73" spans="2:20" x14ac:dyDescent="0.25">
      <c r="B73" s="12"/>
      <c r="C73" s="13"/>
      <c r="D73" s="20"/>
      <c r="E73" s="20"/>
      <c r="F73" s="83"/>
      <c r="G73" s="498"/>
      <c r="H73" s="16"/>
      <c r="I73" s="33"/>
      <c r="J73" s="363"/>
      <c r="K73" s="363"/>
      <c r="L73" s="363"/>
      <c r="M73" s="363"/>
      <c r="N73" s="363"/>
      <c r="O73" s="363"/>
      <c r="P73" s="363"/>
      <c r="Q73" s="363"/>
      <c r="R73" s="363"/>
      <c r="S73" s="363"/>
      <c r="T73" s="363"/>
    </row>
    <row r="74" spans="2:20" x14ac:dyDescent="0.25">
      <c r="B74" s="12"/>
      <c r="C74" s="13"/>
      <c r="D74" s="20"/>
      <c r="E74" s="20"/>
      <c r="F74" s="83"/>
      <c r="G74" s="498"/>
      <c r="H74" s="16"/>
      <c r="I74" s="33"/>
      <c r="J74" s="363"/>
      <c r="K74" s="363"/>
      <c r="L74" s="363"/>
      <c r="M74" s="363"/>
      <c r="N74" s="363"/>
      <c r="O74" s="363"/>
      <c r="P74" s="363"/>
      <c r="Q74" s="363"/>
      <c r="R74" s="363"/>
      <c r="S74" s="363"/>
      <c r="T74" s="363"/>
    </row>
    <row r="75" spans="2:20" x14ac:dyDescent="0.25">
      <c r="B75" s="12"/>
      <c r="C75" s="13"/>
      <c r="D75" s="20"/>
      <c r="E75" s="20"/>
      <c r="F75" s="83"/>
      <c r="G75" s="498"/>
      <c r="H75" s="16"/>
      <c r="I75" s="33"/>
      <c r="J75" s="363"/>
      <c r="K75" s="363"/>
      <c r="L75" s="363"/>
      <c r="M75" s="363"/>
      <c r="N75" s="363"/>
      <c r="O75" s="363"/>
      <c r="P75" s="363"/>
      <c r="Q75" s="363"/>
      <c r="R75" s="363"/>
      <c r="S75" s="363"/>
      <c r="T75" s="363"/>
    </row>
    <row r="76" spans="2:20" x14ac:dyDescent="0.25">
      <c r="B76" s="12"/>
      <c r="C76" s="13"/>
      <c r="D76" s="20"/>
      <c r="E76" s="20"/>
      <c r="F76" s="83"/>
      <c r="G76" s="498"/>
      <c r="H76" s="16"/>
      <c r="I76" s="33"/>
      <c r="J76" s="363"/>
      <c r="K76" s="363"/>
      <c r="L76" s="363"/>
      <c r="M76" s="363"/>
      <c r="N76" s="363"/>
      <c r="O76" s="363"/>
      <c r="P76" s="363"/>
      <c r="Q76" s="363"/>
      <c r="R76" s="363"/>
      <c r="S76" s="363"/>
      <c r="T76" s="363"/>
    </row>
    <row r="77" spans="2:20" s="23" customFormat="1" ht="24.9" customHeight="1" x14ac:dyDescent="0.25">
      <c r="B77" s="106" t="str">
        <f>$B$10</f>
        <v>C8.1</v>
      </c>
      <c r="C77" s="97" t="s">
        <v>404</v>
      </c>
      <c r="D77" s="98"/>
      <c r="E77" s="98"/>
      <c r="F77" s="91"/>
      <c r="G77" s="502"/>
      <c r="H77" s="92">
        <f>SUM(H9:H76)</f>
        <v>0</v>
      </c>
      <c r="I77" s="27"/>
      <c r="J77" s="375"/>
      <c r="K77" s="373"/>
      <c r="L77" s="374"/>
      <c r="M77" s="374"/>
      <c r="N77" s="374"/>
      <c r="O77" s="374"/>
      <c r="P77" s="374"/>
      <c r="Q77" s="374"/>
      <c r="R77" s="374"/>
      <c r="S77" s="367"/>
      <c r="T77" s="375"/>
    </row>
    <row r="78" spans="2:20" x14ac:dyDescent="0.25">
      <c r="J78" s="363"/>
      <c r="K78" s="363"/>
      <c r="L78" s="363"/>
      <c r="M78" s="363"/>
      <c r="N78" s="363"/>
      <c r="O78" s="363"/>
      <c r="P78" s="363"/>
      <c r="Q78" s="363"/>
      <c r="R78" s="363"/>
      <c r="S78" s="363"/>
      <c r="T78" s="363"/>
    </row>
  </sheetData>
  <sheetProtection algorithmName="SHA-512" hashValue="lGjAOuCVaVJFz+epNlju5J09KPOoKV5tnQY0ooA8o8rTPCidjp7ZTXaBEqapEoLeVr+wpFHPno5pg/AQ5kK1hw==" saltValue="ps7Ru4P+ZFs26ivS5R8q6g==" spinCount="100000" sheet="1" objects="1" scenarios="1" selectLockedCells="1"/>
  <mergeCells count="2">
    <mergeCell ref="L77:R77"/>
    <mergeCell ref="K4:S7"/>
  </mergeCells>
  <phoneticPr fontId="14" type="noConversion"/>
  <printOptions horizontalCentered="1"/>
  <pageMargins left="0.70866141732283472" right="0.70866141732283472" top="0.74803149606299213" bottom="0.74803149606299213" header="0.31496062992125984" footer="0.31496062992125984"/>
  <pageSetup paperSize="9" scale="70" firstPageNumber="31" orientation="portrait" r:id="rId1"/>
  <colBreaks count="1" manualBreakCount="1">
    <brk id="9" max="7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462A-7895-4B7C-AF5D-3C5564305922}">
  <sheetPr codeName="Sheet82">
    <tabColor rgb="FFFF0000"/>
  </sheetPr>
  <dimension ref="B1:I71"/>
  <sheetViews>
    <sheetView view="pageBreakPreview" zoomScaleNormal="125" zoomScaleSheetLayoutView="100" zoomScalePageLayoutView="125" workbookViewId="0">
      <selection activeCell="L46" sqref="L46"/>
    </sheetView>
  </sheetViews>
  <sheetFormatPr defaultColWidth="8.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1" customWidth="1"/>
    <col min="8" max="8" width="15.6640625" style="5" customWidth="1"/>
    <col min="9" max="9" width="0.88671875" style="5" customWidth="1"/>
    <col min="10" max="16384" width="8.88671875" style="1"/>
  </cols>
  <sheetData>
    <row r="1" spans="2:9" x14ac:dyDescent="0.25">
      <c r="B1" s="2" t="str">
        <f>Client1</f>
        <v>Province of KwaZulu-Natal</v>
      </c>
      <c r="F1" s="295" t="str">
        <f>"Contract No. "&amp;ContractNo</f>
        <v>Contract No. ZNB00511/00000/00/HOD/INF/21/T</v>
      </c>
      <c r="G1" s="295"/>
      <c r="H1" s="295"/>
    </row>
    <row r="2" spans="2:9" x14ac:dyDescent="0.25">
      <c r="B2" s="64" t="str">
        <f>Client2</f>
        <v>Department of Transport</v>
      </c>
    </row>
    <row r="3" spans="2:9" x14ac:dyDescent="0.25">
      <c r="B3" s="3"/>
    </row>
    <row r="4" spans="2:9" ht="12.75" customHeight="1" x14ac:dyDescent="0.25">
      <c r="B4" s="303" t="s">
        <v>8</v>
      </c>
      <c r="C4" s="304"/>
      <c r="D4" s="304"/>
      <c r="E4" s="304"/>
      <c r="F4" s="304"/>
      <c r="G4" s="304"/>
      <c r="H4" s="313" t="str">
        <f>"CHAPTER "&amp;B10</f>
        <v>CHAPTER C11.2</v>
      </c>
      <c r="I4" s="6"/>
    </row>
    <row r="5" spans="2:9" ht="7.5" customHeight="1" x14ac:dyDescent="0.25">
      <c r="B5" s="296" t="str">
        <f>ContractDescription</f>
        <v>THE UPGRADE OF DISTRICT ROAD 1001 (KM 0+000 TO KM 4+780) IN THE UMGUNGUNDLOVU DISTRICT UNDER PIETERMARITZBURG REGION</v>
      </c>
      <c r="C5" s="297"/>
      <c r="D5" s="297"/>
      <c r="E5" s="297"/>
      <c r="F5" s="297"/>
      <c r="G5" s="297"/>
      <c r="H5" s="314"/>
      <c r="I5" s="7"/>
    </row>
    <row r="6" spans="2:9" ht="12.75" customHeight="1" x14ac:dyDescent="0.25">
      <c r="B6" s="296"/>
      <c r="C6" s="297"/>
      <c r="D6" s="297"/>
      <c r="E6" s="297"/>
      <c r="F6" s="297"/>
      <c r="G6" s="297"/>
      <c r="H6" s="314"/>
      <c r="I6" s="7"/>
    </row>
    <row r="7" spans="2:9" s="8" customFormat="1" ht="7.5" customHeight="1" x14ac:dyDescent="0.25">
      <c r="B7" s="298"/>
      <c r="C7" s="299"/>
      <c r="D7" s="299"/>
      <c r="E7" s="299"/>
      <c r="F7" s="299"/>
      <c r="G7" s="299"/>
      <c r="H7" s="315"/>
      <c r="I7" s="11"/>
    </row>
    <row r="8" spans="2:9" s="8" customFormat="1" ht="24.9" customHeight="1" x14ac:dyDescent="0.25">
      <c r="B8" s="9" t="s">
        <v>0</v>
      </c>
      <c r="C8" s="10" t="s">
        <v>1</v>
      </c>
      <c r="D8" s="10" t="s">
        <v>2</v>
      </c>
      <c r="E8" s="10" t="s">
        <v>9</v>
      </c>
      <c r="F8" s="10" t="s">
        <v>3</v>
      </c>
      <c r="G8" s="10" t="s">
        <v>4</v>
      </c>
      <c r="H8" s="10" t="s">
        <v>5</v>
      </c>
      <c r="I8" s="11"/>
    </row>
    <row r="9" spans="2:9" x14ac:dyDescent="0.25">
      <c r="B9" s="37"/>
      <c r="C9" s="13"/>
      <c r="D9" s="14"/>
      <c r="E9" s="14"/>
      <c r="F9" s="14"/>
      <c r="G9" s="15"/>
      <c r="H9" s="16" t="str">
        <f t="shared" ref="H9:H53" si="0">IF(D9="","",F9*G9)</f>
        <v/>
      </c>
      <c r="I9" s="17"/>
    </row>
    <row r="10" spans="2:9" x14ac:dyDescent="0.25">
      <c r="B10" s="105" t="s">
        <v>420</v>
      </c>
      <c r="C10" s="93" t="s">
        <v>421</v>
      </c>
      <c r="D10" s="14"/>
      <c r="E10" s="14"/>
      <c r="F10" s="14"/>
      <c r="G10" s="15"/>
      <c r="H10" s="16" t="str">
        <f t="shared" si="0"/>
        <v/>
      </c>
      <c r="I10" s="17"/>
    </row>
    <row r="11" spans="2:9" x14ac:dyDescent="0.25">
      <c r="B11" s="46"/>
      <c r="C11" s="31"/>
      <c r="D11" s="14"/>
      <c r="E11" s="14"/>
      <c r="F11" s="83"/>
      <c r="G11" s="83"/>
      <c r="H11" s="16" t="str">
        <f t="shared" si="0"/>
        <v/>
      </c>
      <c r="I11" s="17"/>
    </row>
    <row r="12" spans="2:9" x14ac:dyDescent="0.25">
      <c r="B12" s="46" t="s">
        <v>395</v>
      </c>
      <c r="C12" s="31" t="s">
        <v>333</v>
      </c>
      <c r="D12" s="14"/>
      <c r="E12" s="14"/>
      <c r="F12" s="83" t="s">
        <v>436</v>
      </c>
      <c r="G12" s="83" t="s">
        <v>436</v>
      </c>
      <c r="H12" s="16" t="str">
        <f t="shared" si="0"/>
        <v/>
      </c>
      <c r="I12" s="17"/>
    </row>
    <row r="13" spans="2:9" x14ac:dyDescent="0.25">
      <c r="B13" s="46"/>
      <c r="C13" s="31"/>
      <c r="D13" s="14"/>
      <c r="E13" s="14"/>
      <c r="F13" s="83"/>
      <c r="G13" s="83"/>
      <c r="H13" s="16" t="str">
        <f t="shared" si="0"/>
        <v/>
      </c>
      <c r="I13" s="17"/>
    </row>
    <row r="14" spans="2:9" ht="26.4" x14ac:dyDescent="0.25">
      <c r="B14" s="46" t="s">
        <v>394</v>
      </c>
      <c r="C14" s="31" t="s">
        <v>332</v>
      </c>
      <c r="D14" s="14"/>
      <c r="E14" s="14"/>
      <c r="F14" s="83" t="s">
        <v>436</v>
      </c>
      <c r="G14" s="83" t="s">
        <v>436</v>
      </c>
      <c r="H14" s="16" t="str">
        <f t="shared" si="0"/>
        <v/>
      </c>
      <c r="I14" s="17"/>
    </row>
    <row r="15" spans="2:9" x14ac:dyDescent="0.25">
      <c r="B15" s="46"/>
      <c r="C15" s="31"/>
      <c r="D15" s="14"/>
      <c r="E15" s="14"/>
      <c r="F15" s="83"/>
      <c r="G15" s="83"/>
      <c r="H15" s="16" t="str">
        <f t="shared" si="0"/>
        <v/>
      </c>
      <c r="I15" s="17"/>
    </row>
    <row r="16" spans="2:9" ht="13.8" x14ac:dyDescent="0.3">
      <c r="B16" s="46" t="s">
        <v>54</v>
      </c>
      <c r="C16" s="31" t="s">
        <v>393</v>
      </c>
      <c r="D16" s="14" t="s">
        <v>253</v>
      </c>
      <c r="E16" s="14"/>
      <c r="F16" s="85">
        <v>135</v>
      </c>
      <c r="G16" s="87">
        <v>50</v>
      </c>
      <c r="H16" s="16">
        <f t="shared" si="0"/>
        <v>6750</v>
      </c>
      <c r="I16" s="17"/>
    </row>
    <row r="17" spans="2:9" x14ac:dyDescent="0.25">
      <c r="B17" s="46"/>
      <c r="C17" s="31"/>
      <c r="D17" s="14"/>
      <c r="E17" s="14"/>
      <c r="F17" s="85"/>
      <c r="G17" s="83"/>
      <c r="H17" s="16" t="str">
        <f t="shared" si="0"/>
        <v/>
      </c>
      <c r="I17" s="47"/>
    </row>
    <row r="18" spans="2:9" x14ac:dyDescent="0.25">
      <c r="B18" s="46" t="s">
        <v>56</v>
      </c>
      <c r="C18" s="101" t="s">
        <v>392</v>
      </c>
      <c r="D18" s="14" t="s">
        <v>342</v>
      </c>
      <c r="E18" s="48"/>
      <c r="F18" s="85">
        <v>250</v>
      </c>
      <c r="G18" s="87">
        <v>67</v>
      </c>
      <c r="H18" s="16">
        <f t="shared" si="0"/>
        <v>16750</v>
      </c>
      <c r="I18" s="49"/>
    </row>
    <row r="19" spans="2:9" x14ac:dyDescent="0.25">
      <c r="B19" s="46"/>
      <c r="C19" s="102"/>
      <c r="D19" s="48"/>
      <c r="E19" s="48"/>
      <c r="F19" s="85"/>
      <c r="G19" s="76"/>
      <c r="H19" s="16" t="str">
        <f t="shared" si="0"/>
        <v/>
      </c>
      <c r="I19" s="49"/>
    </row>
    <row r="20" spans="2:9" ht="27" x14ac:dyDescent="0.3">
      <c r="B20" s="46" t="s">
        <v>391</v>
      </c>
      <c r="C20" s="31" t="s">
        <v>331</v>
      </c>
      <c r="D20" s="14" t="s">
        <v>253</v>
      </c>
      <c r="E20" s="48"/>
      <c r="F20" s="85">
        <v>60</v>
      </c>
      <c r="G20" s="87">
        <v>155</v>
      </c>
      <c r="H20" s="16">
        <f t="shared" si="0"/>
        <v>9300</v>
      </c>
      <c r="I20" s="49"/>
    </row>
    <row r="21" spans="2:9" x14ac:dyDescent="0.25">
      <c r="B21" s="46"/>
      <c r="C21" s="31"/>
      <c r="D21" s="14"/>
      <c r="E21" s="48"/>
      <c r="F21" s="85"/>
      <c r="G21" s="76"/>
      <c r="H21" s="16" t="str">
        <f t="shared" si="0"/>
        <v/>
      </c>
      <c r="I21" s="49"/>
    </row>
    <row r="22" spans="2:9" ht="40.200000000000003" x14ac:dyDescent="0.3">
      <c r="B22" s="46" t="s">
        <v>390</v>
      </c>
      <c r="C22" s="101" t="s">
        <v>389</v>
      </c>
      <c r="D22" s="14" t="s">
        <v>253</v>
      </c>
      <c r="E22" s="14"/>
      <c r="F22" s="85">
        <v>100</v>
      </c>
      <c r="G22" s="87">
        <v>80</v>
      </c>
      <c r="H22" s="16">
        <f t="shared" si="0"/>
        <v>8000</v>
      </c>
      <c r="I22" s="17"/>
    </row>
    <row r="23" spans="2:9" x14ac:dyDescent="0.25">
      <c r="B23" s="46"/>
      <c r="C23" s="31"/>
      <c r="D23" s="14"/>
      <c r="E23" s="14"/>
      <c r="F23" s="85"/>
      <c r="G23" s="83"/>
      <c r="H23" s="16" t="str">
        <f t="shared" si="0"/>
        <v/>
      </c>
      <c r="I23" s="17"/>
    </row>
    <row r="24" spans="2:9" ht="40.200000000000003" x14ac:dyDescent="0.3">
      <c r="B24" s="46" t="s">
        <v>388</v>
      </c>
      <c r="C24" s="31" t="s">
        <v>387</v>
      </c>
      <c r="D24" s="14" t="s">
        <v>253</v>
      </c>
      <c r="E24" s="14"/>
      <c r="F24" s="85">
        <v>50</v>
      </c>
      <c r="G24" s="87">
        <v>90</v>
      </c>
      <c r="H24" s="16">
        <f t="shared" si="0"/>
        <v>4500</v>
      </c>
      <c r="I24" s="45"/>
    </row>
    <row r="25" spans="2:9" x14ac:dyDescent="0.25">
      <c r="B25" s="46"/>
      <c r="C25" s="31"/>
      <c r="D25" s="14"/>
      <c r="E25" s="14"/>
      <c r="F25" s="85"/>
      <c r="G25" s="87"/>
      <c r="H25" s="16" t="str">
        <f t="shared" si="0"/>
        <v/>
      </c>
      <c r="I25" s="17"/>
    </row>
    <row r="26" spans="2:9" ht="27" x14ac:dyDescent="0.3">
      <c r="B26" s="46" t="s">
        <v>386</v>
      </c>
      <c r="C26" s="31" t="s">
        <v>385</v>
      </c>
      <c r="D26" s="14" t="s">
        <v>252</v>
      </c>
      <c r="E26" s="14"/>
      <c r="F26" s="85">
        <f>300+135</f>
        <v>435</v>
      </c>
      <c r="G26" s="87">
        <v>12</v>
      </c>
      <c r="H26" s="16">
        <f t="shared" si="0"/>
        <v>5220</v>
      </c>
      <c r="I26" s="17"/>
    </row>
    <row r="27" spans="2:9" x14ac:dyDescent="0.25">
      <c r="B27" s="46"/>
      <c r="C27" s="31"/>
      <c r="D27" s="14"/>
      <c r="E27" s="14"/>
      <c r="F27" s="85"/>
      <c r="G27" s="86"/>
      <c r="H27" s="16" t="str">
        <f t="shared" si="0"/>
        <v/>
      </c>
      <c r="I27" s="17"/>
    </row>
    <row r="28" spans="2:9" x14ac:dyDescent="0.25">
      <c r="B28" s="46" t="s">
        <v>384</v>
      </c>
      <c r="C28" s="31" t="s">
        <v>383</v>
      </c>
      <c r="D28" s="14"/>
      <c r="E28" s="14"/>
      <c r="F28" s="85"/>
      <c r="G28" s="86"/>
      <c r="H28" s="16" t="str">
        <f t="shared" si="0"/>
        <v/>
      </c>
      <c r="I28" s="17"/>
    </row>
    <row r="29" spans="2:9" x14ac:dyDescent="0.25">
      <c r="B29" s="46"/>
      <c r="C29" s="31"/>
      <c r="D29" s="14"/>
      <c r="E29" s="14"/>
      <c r="F29" s="85"/>
      <c r="G29" s="86"/>
      <c r="H29" s="16" t="str">
        <f t="shared" si="0"/>
        <v/>
      </c>
      <c r="I29" s="17"/>
    </row>
    <row r="30" spans="2:9" ht="13.8" x14ac:dyDescent="0.3">
      <c r="B30" s="46" t="s">
        <v>467</v>
      </c>
      <c r="C30" s="31" t="s">
        <v>468</v>
      </c>
      <c r="D30" s="14" t="s">
        <v>253</v>
      </c>
      <c r="E30" s="14"/>
      <c r="F30" s="85">
        <v>330</v>
      </c>
      <c r="G30" s="87">
        <v>1550</v>
      </c>
      <c r="H30" s="16">
        <f t="shared" si="0"/>
        <v>511500</v>
      </c>
      <c r="I30" s="17"/>
    </row>
    <row r="31" spans="2:9" x14ac:dyDescent="0.25">
      <c r="B31" s="46"/>
      <c r="C31" s="31"/>
      <c r="D31" s="14"/>
      <c r="E31" s="14"/>
      <c r="F31" s="85"/>
      <c r="G31" s="86"/>
      <c r="H31" s="16"/>
      <c r="I31" s="17"/>
    </row>
    <row r="32" spans="2:9" ht="40.200000000000003" x14ac:dyDescent="0.3">
      <c r="B32" s="46" t="s">
        <v>382</v>
      </c>
      <c r="C32" s="31" t="s">
        <v>458</v>
      </c>
      <c r="D32" s="14" t="s">
        <v>253</v>
      </c>
      <c r="E32" s="14"/>
      <c r="F32" s="85">
        <v>250</v>
      </c>
      <c r="G32" s="87">
        <v>1550</v>
      </c>
      <c r="H32" s="16">
        <f t="shared" si="0"/>
        <v>387500</v>
      </c>
      <c r="I32" s="17"/>
    </row>
    <row r="33" spans="2:9" x14ac:dyDescent="0.25">
      <c r="B33" s="46"/>
      <c r="C33" s="31"/>
      <c r="D33" s="14"/>
      <c r="E33" s="14"/>
      <c r="F33" s="83"/>
      <c r="G33" s="83"/>
      <c r="H33" s="16" t="str">
        <f t="shared" si="0"/>
        <v/>
      </c>
      <c r="I33" s="17"/>
    </row>
    <row r="34" spans="2:9" ht="53.4" x14ac:dyDescent="0.3">
      <c r="B34" s="46" t="s">
        <v>381</v>
      </c>
      <c r="C34" s="101" t="s">
        <v>459</v>
      </c>
      <c r="D34" s="14" t="s">
        <v>253</v>
      </c>
      <c r="E34" s="14"/>
      <c r="F34" s="83">
        <v>40</v>
      </c>
      <c r="G34" s="87">
        <v>1550</v>
      </c>
      <c r="H34" s="16">
        <f t="shared" si="0"/>
        <v>62000</v>
      </c>
      <c r="I34" s="17"/>
    </row>
    <row r="35" spans="2:9" x14ac:dyDescent="0.25">
      <c r="B35" s="46"/>
      <c r="C35" s="31"/>
      <c r="D35" s="14"/>
      <c r="E35" s="14"/>
      <c r="F35" s="83"/>
      <c r="G35" s="87"/>
      <c r="H35" s="16" t="str">
        <f t="shared" si="0"/>
        <v/>
      </c>
      <c r="I35" s="17"/>
    </row>
    <row r="36" spans="2:9" x14ac:dyDescent="0.25">
      <c r="B36" s="46" t="s">
        <v>380</v>
      </c>
      <c r="C36" s="31" t="s">
        <v>460</v>
      </c>
      <c r="D36" s="14"/>
      <c r="E36" s="14"/>
      <c r="F36" s="83"/>
      <c r="G36" s="89"/>
      <c r="H36" s="16"/>
      <c r="I36" s="17"/>
    </row>
    <row r="37" spans="2:9" x14ac:dyDescent="0.25">
      <c r="B37" s="46"/>
      <c r="C37" s="31"/>
      <c r="D37" s="14"/>
      <c r="E37" s="14"/>
      <c r="F37" s="83"/>
      <c r="G37" s="89"/>
      <c r="H37" s="16" t="str">
        <f t="shared" si="0"/>
        <v/>
      </c>
      <c r="I37" s="17"/>
    </row>
    <row r="38" spans="2:9" ht="13.8" x14ac:dyDescent="0.3">
      <c r="B38" s="46"/>
      <c r="C38" s="31" t="s">
        <v>469</v>
      </c>
      <c r="D38" s="14" t="s">
        <v>252</v>
      </c>
      <c r="E38" s="14"/>
      <c r="F38" s="83">
        <v>450</v>
      </c>
      <c r="G38" s="89">
        <v>5</v>
      </c>
      <c r="H38" s="16">
        <f t="shared" ref="H38" si="1">IF(D38="","",F38*G38)</f>
        <v>2250</v>
      </c>
      <c r="I38" s="17"/>
    </row>
    <row r="39" spans="2:9" x14ac:dyDescent="0.25">
      <c r="B39" s="46"/>
      <c r="C39" s="31"/>
      <c r="D39" s="14"/>
      <c r="E39" s="14"/>
      <c r="F39" s="83"/>
      <c r="G39" s="89"/>
      <c r="H39" s="16" t="str">
        <f t="shared" si="0"/>
        <v/>
      </c>
      <c r="I39" s="17"/>
    </row>
    <row r="40" spans="2:9" ht="13.8" x14ac:dyDescent="0.3">
      <c r="B40" s="46"/>
      <c r="C40" s="31" t="s">
        <v>470</v>
      </c>
      <c r="D40" s="14" t="s">
        <v>252</v>
      </c>
      <c r="E40" s="14"/>
      <c r="F40" s="83">
        <v>355</v>
      </c>
      <c r="G40" s="89">
        <v>5</v>
      </c>
      <c r="H40" s="16">
        <f t="shared" si="0"/>
        <v>1775</v>
      </c>
      <c r="I40" s="17"/>
    </row>
    <row r="41" spans="2:9" x14ac:dyDescent="0.25">
      <c r="B41" s="46"/>
      <c r="C41" s="31"/>
      <c r="D41" s="14"/>
      <c r="E41" s="14"/>
      <c r="F41" s="83"/>
      <c r="G41" s="89"/>
      <c r="H41" s="16" t="str">
        <f t="shared" si="0"/>
        <v/>
      </c>
      <c r="I41" s="17"/>
    </row>
    <row r="42" spans="2:9" x14ac:dyDescent="0.25">
      <c r="B42" s="46"/>
      <c r="C42" s="31"/>
      <c r="D42" s="14"/>
      <c r="E42" s="14"/>
      <c r="F42" s="83"/>
      <c r="G42" s="89"/>
      <c r="H42" s="16" t="str">
        <f t="shared" si="0"/>
        <v/>
      </c>
      <c r="I42" s="17"/>
    </row>
    <row r="43" spans="2:9" x14ac:dyDescent="0.25">
      <c r="B43" s="46"/>
      <c r="C43" s="31"/>
      <c r="D43" s="14"/>
      <c r="E43" s="14"/>
      <c r="F43" s="83"/>
      <c r="G43" s="89"/>
      <c r="H43" s="16" t="str">
        <f t="shared" si="0"/>
        <v/>
      </c>
      <c r="I43" s="17"/>
    </row>
    <row r="44" spans="2:9" x14ac:dyDescent="0.25">
      <c r="B44" s="46"/>
      <c r="C44" s="31"/>
      <c r="D44" s="14"/>
      <c r="E44" s="14"/>
      <c r="F44" s="83"/>
      <c r="G44" s="89"/>
      <c r="H44" s="16" t="str">
        <f t="shared" si="0"/>
        <v/>
      </c>
      <c r="I44" s="17"/>
    </row>
    <row r="45" spans="2:9" x14ac:dyDescent="0.25">
      <c r="B45" s="46"/>
      <c r="C45" s="31"/>
      <c r="D45" s="14"/>
      <c r="E45" s="14"/>
      <c r="F45" s="83"/>
      <c r="G45" s="89"/>
      <c r="H45" s="16" t="str">
        <f t="shared" si="0"/>
        <v/>
      </c>
      <c r="I45" s="17"/>
    </row>
    <row r="46" spans="2:9" x14ac:dyDescent="0.25">
      <c r="B46" s="46"/>
      <c r="C46" s="31"/>
      <c r="D46" s="14"/>
      <c r="E46" s="14"/>
      <c r="F46" s="83"/>
      <c r="G46" s="89"/>
      <c r="H46" s="16" t="str">
        <f t="shared" si="0"/>
        <v/>
      </c>
      <c r="I46" s="17"/>
    </row>
    <row r="47" spans="2:9" x14ac:dyDescent="0.25">
      <c r="B47" s="46"/>
      <c r="C47" s="31"/>
      <c r="D47" s="14"/>
      <c r="E47" s="14"/>
      <c r="F47" s="83"/>
      <c r="G47" s="89"/>
      <c r="H47" s="16" t="str">
        <f t="shared" si="0"/>
        <v/>
      </c>
      <c r="I47" s="17"/>
    </row>
    <row r="48" spans="2:9" x14ac:dyDescent="0.25">
      <c r="B48" s="46"/>
      <c r="C48" s="31"/>
      <c r="D48" s="14"/>
      <c r="E48" s="14"/>
      <c r="F48" s="14"/>
      <c r="G48" s="51"/>
      <c r="H48" s="16" t="str">
        <f t="shared" si="0"/>
        <v/>
      </c>
      <c r="I48" s="17"/>
    </row>
    <row r="49" spans="2:9" x14ac:dyDescent="0.25">
      <c r="B49" s="46"/>
      <c r="C49" s="13"/>
      <c r="D49" s="20"/>
      <c r="E49" s="14"/>
      <c r="F49" s="14"/>
      <c r="G49" s="51"/>
      <c r="H49" s="16" t="str">
        <f t="shared" si="0"/>
        <v/>
      </c>
      <c r="I49" s="17"/>
    </row>
    <row r="50" spans="2:9" x14ac:dyDescent="0.25">
      <c r="B50" s="46"/>
      <c r="C50" s="13"/>
      <c r="D50" s="20"/>
      <c r="E50" s="14"/>
      <c r="F50" s="14"/>
      <c r="G50" s="51"/>
      <c r="H50" s="16" t="str">
        <f t="shared" si="0"/>
        <v/>
      </c>
      <c r="I50" s="17"/>
    </row>
    <row r="51" spans="2:9" x14ac:dyDescent="0.25">
      <c r="B51" s="46"/>
      <c r="C51" s="13"/>
      <c r="D51" s="20"/>
      <c r="E51" s="14"/>
      <c r="F51" s="14"/>
      <c r="G51" s="51"/>
      <c r="H51" s="16" t="str">
        <f t="shared" si="0"/>
        <v/>
      </c>
      <c r="I51" s="17"/>
    </row>
    <row r="52" spans="2:9" x14ac:dyDescent="0.25">
      <c r="B52" s="46"/>
      <c r="C52" s="13"/>
      <c r="D52" s="20"/>
      <c r="E52" s="14"/>
      <c r="F52" s="14"/>
      <c r="G52" s="51"/>
      <c r="H52" s="16" t="str">
        <f t="shared" si="0"/>
        <v/>
      </c>
      <c r="I52" s="17"/>
    </row>
    <row r="53" spans="2:9" x14ac:dyDescent="0.25">
      <c r="B53" s="46"/>
      <c r="C53" s="13"/>
      <c r="D53" s="20"/>
      <c r="E53" s="14"/>
      <c r="F53" s="14"/>
      <c r="G53" s="51"/>
      <c r="H53" s="16" t="str">
        <f t="shared" si="0"/>
        <v/>
      </c>
      <c r="I53" s="17"/>
    </row>
    <row r="54" spans="2:9" x14ac:dyDescent="0.25">
      <c r="B54" s="37"/>
      <c r="C54" s="13"/>
      <c r="D54" s="20"/>
      <c r="E54" s="14"/>
      <c r="F54" s="14"/>
      <c r="G54" s="51"/>
      <c r="H54" s="16"/>
      <c r="I54" s="17"/>
    </row>
    <row r="55" spans="2:9" x14ac:dyDescent="0.25">
      <c r="B55" s="37"/>
      <c r="C55" s="13"/>
      <c r="D55" s="20"/>
      <c r="E55" s="14"/>
      <c r="F55" s="14"/>
      <c r="G55" s="51"/>
      <c r="H55" s="16"/>
      <c r="I55" s="17"/>
    </row>
    <row r="56" spans="2:9" x14ac:dyDescent="0.25">
      <c r="B56" s="37"/>
      <c r="C56" s="13"/>
      <c r="D56" s="20"/>
      <c r="E56" s="14"/>
      <c r="F56" s="14"/>
      <c r="G56" s="51"/>
      <c r="H56" s="16"/>
      <c r="I56" s="17"/>
    </row>
    <row r="57" spans="2:9" x14ac:dyDescent="0.25">
      <c r="B57" s="37"/>
      <c r="C57" s="13"/>
      <c r="D57" s="20"/>
      <c r="E57" s="14"/>
      <c r="F57" s="14"/>
      <c r="G57" s="51"/>
      <c r="H57" s="16"/>
      <c r="I57" s="17"/>
    </row>
    <row r="58" spans="2:9" x14ac:dyDescent="0.25">
      <c r="B58" s="37"/>
      <c r="C58" s="13"/>
      <c r="D58" s="20"/>
      <c r="E58" s="14"/>
      <c r="F58" s="14"/>
      <c r="G58" s="51"/>
      <c r="H58" s="16"/>
      <c r="I58" s="17"/>
    </row>
    <row r="59" spans="2:9" x14ac:dyDescent="0.25">
      <c r="B59" s="37"/>
      <c r="C59" s="13"/>
      <c r="D59" s="20"/>
      <c r="E59" s="14"/>
      <c r="F59" s="14"/>
      <c r="G59" s="51"/>
      <c r="H59" s="16"/>
      <c r="I59" s="17"/>
    </row>
    <row r="60" spans="2:9" x14ac:dyDescent="0.25">
      <c r="B60" s="37"/>
      <c r="C60" s="13"/>
      <c r="D60" s="20"/>
      <c r="E60" s="14"/>
      <c r="F60" s="14"/>
      <c r="G60" s="51"/>
      <c r="H60" s="16"/>
      <c r="I60" s="17"/>
    </row>
    <row r="61" spans="2:9" x14ac:dyDescent="0.25">
      <c r="B61" s="37"/>
      <c r="C61" s="13"/>
      <c r="D61" s="20"/>
      <c r="E61" s="14"/>
      <c r="F61" s="14"/>
      <c r="G61" s="51"/>
      <c r="H61" s="16"/>
      <c r="I61" s="17"/>
    </row>
    <row r="62" spans="2:9" x14ac:dyDescent="0.25">
      <c r="B62" s="37"/>
      <c r="C62" s="13"/>
      <c r="D62" s="20"/>
      <c r="E62" s="14"/>
      <c r="F62" s="14"/>
      <c r="G62" s="51"/>
      <c r="H62" s="16"/>
      <c r="I62" s="17"/>
    </row>
    <row r="63" spans="2:9" x14ac:dyDescent="0.25">
      <c r="B63" s="37"/>
      <c r="C63" s="13"/>
      <c r="D63" s="20"/>
      <c r="E63" s="14"/>
      <c r="F63" s="14"/>
      <c r="G63" s="51"/>
      <c r="H63" s="16"/>
      <c r="I63" s="17"/>
    </row>
    <row r="64" spans="2:9" x14ac:dyDescent="0.25">
      <c r="B64" s="37"/>
      <c r="C64" s="13"/>
      <c r="D64" s="20"/>
      <c r="E64" s="14"/>
      <c r="F64" s="14"/>
      <c r="G64" s="51"/>
      <c r="H64" s="16"/>
      <c r="I64" s="17"/>
    </row>
    <row r="65" spans="2:9" x14ac:dyDescent="0.25">
      <c r="B65" s="37"/>
      <c r="C65" s="13"/>
      <c r="D65" s="20"/>
      <c r="E65" s="14"/>
      <c r="F65" s="14"/>
      <c r="G65" s="51"/>
      <c r="H65" s="16"/>
      <c r="I65" s="17"/>
    </row>
    <row r="66" spans="2:9" x14ac:dyDescent="0.25">
      <c r="B66" s="37"/>
      <c r="C66" s="13"/>
      <c r="D66" s="20"/>
      <c r="E66" s="14"/>
      <c r="F66" s="14"/>
      <c r="G66" s="51"/>
      <c r="H66" s="16"/>
      <c r="I66" s="17"/>
    </row>
    <row r="67" spans="2:9" x14ac:dyDescent="0.25">
      <c r="B67" s="37"/>
      <c r="C67" s="13"/>
      <c r="D67" s="20"/>
      <c r="E67" s="14"/>
      <c r="F67" s="14"/>
      <c r="G67" s="51"/>
      <c r="H67" s="16"/>
      <c r="I67" s="17"/>
    </row>
    <row r="68" spans="2:9" x14ac:dyDescent="0.25">
      <c r="B68" s="37"/>
      <c r="C68" s="13"/>
      <c r="D68" s="20"/>
      <c r="E68" s="14"/>
      <c r="F68" s="14"/>
      <c r="G68" s="51"/>
      <c r="H68" s="16"/>
      <c r="I68" s="17"/>
    </row>
    <row r="69" spans="2:9" x14ac:dyDescent="0.25">
      <c r="B69" s="46"/>
      <c r="C69" s="13"/>
      <c r="D69" s="14"/>
      <c r="E69" s="14"/>
      <c r="F69" s="14"/>
      <c r="G69" s="50"/>
      <c r="H69" s="16"/>
      <c r="I69" s="17"/>
    </row>
    <row r="70" spans="2:9" x14ac:dyDescent="0.25">
      <c r="B70" s="46"/>
      <c r="C70" s="13"/>
      <c r="D70" s="14"/>
      <c r="E70" s="14"/>
      <c r="F70" s="14"/>
      <c r="G70" s="50"/>
      <c r="H70" s="16"/>
      <c r="I70" s="17"/>
    </row>
    <row r="71" spans="2:9" s="23" customFormat="1" ht="24.75" customHeight="1" x14ac:dyDescent="0.25">
      <c r="B71" s="96" t="str">
        <f>$B$10</f>
        <v>C11.2</v>
      </c>
      <c r="C71" s="97" t="s">
        <v>404</v>
      </c>
      <c r="D71" s="98"/>
      <c r="E71" s="98"/>
      <c r="F71" s="114"/>
      <c r="G71" s="98"/>
      <c r="H71" s="92">
        <f>SUM(H9:H70)</f>
        <v>1015545</v>
      </c>
      <c r="I71" s="27"/>
    </row>
  </sheetData>
  <mergeCells count="4">
    <mergeCell ref="F1:H1"/>
    <mergeCell ref="H4:H7"/>
    <mergeCell ref="B4:G4"/>
    <mergeCell ref="B5:G7"/>
  </mergeCells>
  <pageMargins left="0.43307086614173229" right="0.31496062992125984" top="0.43307086614173229" bottom="0.62992125984251968" header="0.35433070866141736" footer="0.31496062992125984"/>
  <pageSetup paperSize="9" scale="69" firstPageNumber="31" orientation="portrait" cellComments="asDisplayed" useFirstPageNumber="1" r:id="rId1"/>
  <headerFooter alignWithMargins="0">
    <oddHeader xml:space="preserve">&amp;R&amp;"Arial,Bold Italic"
</oddHeader>
    <oddFooter xml:space="preserve">&amp;L&amp;"Arial,Bold"&amp;8_______________________________________________________________________________________________________________________
ZNT 4198/17T Standard Quotation Document Ver. 2019-09-02&amp;R&amp;"Arial,Bold"C&amp;P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D6D8E-99F4-43DA-8146-1FED0EA0C987}">
  <sheetPr codeName="Sheet51"/>
  <dimension ref="B1:I75"/>
  <sheetViews>
    <sheetView view="pageBreakPreview" zoomScale="80" zoomScaleNormal="125" zoomScaleSheetLayoutView="80" zoomScalePageLayoutView="125" workbookViewId="0">
      <selection activeCell="G16" sqref="G16"/>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6384" width="6.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56"/>
      <c r="C3" s="56"/>
      <c r="D3" s="57"/>
      <c r="E3" s="57"/>
      <c r="F3" s="57"/>
      <c r="G3" s="473"/>
      <c r="H3" s="66"/>
    </row>
    <row r="4" spans="2:9" x14ac:dyDescent="0.25">
      <c r="B4" s="469" t="s">
        <v>8</v>
      </c>
      <c r="C4" s="470"/>
      <c r="D4" s="470"/>
      <c r="E4" s="470"/>
      <c r="F4" s="470"/>
      <c r="G4" s="474"/>
      <c r="H4" s="466" t="str">
        <f>"CHAPTER "&amp;B10</f>
        <v>CHAPTER C20.1</v>
      </c>
      <c r="I4" s="6"/>
    </row>
    <row r="5" spans="2:9" ht="7.5"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9" ht="12.75" customHeight="1" x14ac:dyDescent="0.25">
      <c r="B6" s="247"/>
      <c r="C6" s="463"/>
      <c r="D6" s="463"/>
      <c r="E6" s="463"/>
      <c r="F6" s="463"/>
      <c r="G6" s="475"/>
      <c r="H6" s="467"/>
      <c r="I6" s="7"/>
    </row>
    <row r="7" spans="2:9" ht="7.5" customHeight="1" x14ac:dyDescent="0.25">
      <c r="B7" s="464"/>
      <c r="C7" s="465"/>
      <c r="D7" s="465"/>
      <c r="E7" s="465"/>
      <c r="F7" s="465"/>
      <c r="G7" s="476"/>
      <c r="H7" s="468"/>
      <c r="I7" s="7"/>
    </row>
    <row r="8" spans="2:9" s="8" customFormat="1" ht="24.9" customHeight="1" x14ac:dyDescent="0.25">
      <c r="B8" s="9" t="s">
        <v>0</v>
      </c>
      <c r="C8" s="10" t="s">
        <v>1</v>
      </c>
      <c r="D8" s="10" t="s">
        <v>2</v>
      </c>
      <c r="E8" s="10" t="s">
        <v>9</v>
      </c>
      <c r="F8" s="10" t="s">
        <v>3</v>
      </c>
      <c r="G8" s="477" t="s">
        <v>4</v>
      </c>
      <c r="H8" s="10" t="s">
        <v>5</v>
      </c>
      <c r="I8" s="11"/>
    </row>
    <row r="9" spans="2:9" x14ac:dyDescent="0.25">
      <c r="B9" s="12"/>
      <c r="C9" s="13"/>
      <c r="D9" s="14"/>
      <c r="E9" s="14"/>
      <c r="F9" s="14"/>
      <c r="G9" s="478"/>
      <c r="H9" s="16" t="str">
        <f>IF(D9="","",F9*G9)</f>
        <v/>
      </c>
      <c r="I9" s="17"/>
    </row>
    <row r="10" spans="2:9" ht="26.4" x14ac:dyDescent="0.25">
      <c r="B10" s="105" t="s">
        <v>249</v>
      </c>
      <c r="C10" s="93" t="s">
        <v>250</v>
      </c>
      <c r="D10" s="14"/>
      <c r="E10" s="14"/>
      <c r="F10" s="20"/>
      <c r="G10" s="485"/>
      <c r="H10" s="16" t="str">
        <f t="shared" ref="H10:H43" si="0">IF(D10="","",F10*G10)</f>
        <v/>
      </c>
      <c r="I10" s="33"/>
    </row>
    <row r="11" spans="2:9" x14ac:dyDescent="0.25">
      <c r="B11" s="46"/>
      <c r="C11" s="31"/>
      <c r="D11" s="14"/>
      <c r="E11" s="14"/>
      <c r="F11" s="83"/>
      <c r="G11" s="479"/>
      <c r="H11" s="16" t="str">
        <f t="shared" si="0"/>
        <v/>
      </c>
      <c r="I11" s="33"/>
    </row>
    <row r="12" spans="2:9" x14ac:dyDescent="0.25">
      <c r="B12" s="46" t="s">
        <v>461</v>
      </c>
      <c r="C12" s="31" t="s">
        <v>462</v>
      </c>
      <c r="D12" s="14"/>
      <c r="E12" s="14"/>
      <c r="F12" s="85"/>
      <c r="G12" s="508"/>
      <c r="H12" s="16" t="str">
        <f t="shared" si="0"/>
        <v/>
      </c>
      <c r="I12" s="33"/>
    </row>
    <row r="13" spans="2:9" x14ac:dyDescent="0.25">
      <c r="B13" s="46"/>
      <c r="C13" s="31"/>
      <c r="D13" s="14"/>
      <c r="E13" s="14"/>
      <c r="F13" s="83"/>
      <c r="G13" s="479"/>
      <c r="H13" s="16" t="str">
        <f t="shared" si="0"/>
        <v/>
      </c>
      <c r="I13" s="33"/>
    </row>
    <row r="14" spans="2:9" ht="26.4" x14ac:dyDescent="0.25">
      <c r="B14" s="46" t="s">
        <v>54</v>
      </c>
      <c r="C14" s="31" t="s">
        <v>486</v>
      </c>
      <c r="D14" s="14" t="s">
        <v>419</v>
      </c>
      <c r="E14" s="14"/>
      <c r="F14" s="83">
        <v>1</v>
      </c>
      <c r="G14" s="521">
        <v>450000</v>
      </c>
      <c r="H14" s="16">
        <f t="shared" si="0"/>
        <v>450000</v>
      </c>
      <c r="I14" s="34"/>
    </row>
    <row r="15" spans="2:9" x14ac:dyDescent="0.25">
      <c r="B15" s="46"/>
      <c r="C15" s="31"/>
      <c r="D15" s="14"/>
      <c r="E15" s="14"/>
      <c r="F15" s="83"/>
      <c r="G15" s="498"/>
      <c r="H15" s="16" t="str">
        <f t="shared" si="0"/>
        <v/>
      </c>
      <c r="I15" s="34"/>
    </row>
    <row r="16" spans="2:9" x14ac:dyDescent="0.25">
      <c r="B16" s="46" t="s">
        <v>188</v>
      </c>
      <c r="C16" s="177" t="s">
        <v>463</v>
      </c>
      <c r="D16" s="14" t="s">
        <v>32</v>
      </c>
      <c r="E16" s="14"/>
      <c r="F16" s="83">
        <v>450000</v>
      </c>
      <c r="G16" s="499"/>
      <c r="H16" s="16">
        <f>G16*F16</f>
        <v>0</v>
      </c>
      <c r="I16" s="34"/>
    </row>
    <row r="17" spans="2:9" x14ac:dyDescent="0.25">
      <c r="B17" s="105"/>
      <c r="C17" s="31"/>
      <c r="D17" s="14"/>
      <c r="E17" s="14"/>
      <c r="F17" s="85"/>
      <c r="G17" s="498"/>
      <c r="H17" s="16"/>
      <c r="I17" s="34"/>
    </row>
    <row r="18" spans="2:9" x14ac:dyDescent="0.25">
      <c r="B18" s="37"/>
      <c r="C18" s="31"/>
      <c r="D18" s="14"/>
      <c r="E18" s="14"/>
      <c r="F18" s="85"/>
      <c r="G18" s="479"/>
      <c r="H18" s="16"/>
      <c r="I18" s="33"/>
    </row>
    <row r="19" spans="2:9" x14ac:dyDescent="0.25">
      <c r="B19" s="37"/>
      <c r="C19" s="31"/>
      <c r="D19" s="14"/>
      <c r="E19" s="14"/>
      <c r="F19" s="85"/>
      <c r="G19" s="508"/>
      <c r="H19" s="16"/>
      <c r="I19" s="33"/>
    </row>
    <row r="20" spans="2:9" x14ac:dyDescent="0.25">
      <c r="B20" s="206"/>
      <c r="C20" s="193"/>
      <c r="D20" s="185"/>
      <c r="E20" s="48"/>
      <c r="F20" s="85"/>
      <c r="G20" s="507"/>
      <c r="H20" s="16"/>
    </row>
    <row r="21" spans="2:9" x14ac:dyDescent="0.25">
      <c r="B21" s="37"/>
      <c r="C21" s="29"/>
      <c r="D21" s="14"/>
      <c r="E21" s="48"/>
      <c r="F21" s="85"/>
      <c r="G21" s="507"/>
      <c r="H21" s="16"/>
    </row>
    <row r="22" spans="2:9" x14ac:dyDescent="0.25">
      <c r="B22" s="37"/>
      <c r="C22" s="13"/>
      <c r="D22" s="20"/>
      <c r="E22" s="30"/>
      <c r="F22" s="85"/>
      <c r="G22" s="498"/>
      <c r="H22" s="16"/>
    </row>
    <row r="23" spans="2:9" x14ac:dyDescent="0.25">
      <c r="B23" s="37"/>
      <c r="C23" s="13"/>
      <c r="D23" s="20"/>
      <c r="E23" s="30"/>
      <c r="F23" s="85"/>
      <c r="G23" s="507"/>
      <c r="H23" s="16"/>
    </row>
    <row r="24" spans="2:9" x14ac:dyDescent="0.25">
      <c r="B24" s="37"/>
      <c r="C24" s="13"/>
      <c r="D24" s="20"/>
      <c r="E24" s="30"/>
      <c r="F24" s="85"/>
      <c r="G24" s="508"/>
      <c r="H24" s="16"/>
    </row>
    <row r="25" spans="2:9" x14ac:dyDescent="0.25">
      <c r="B25" s="37"/>
      <c r="C25" s="13"/>
      <c r="D25" s="20"/>
      <c r="E25" s="30"/>
      <c r="F25" s="85"/>
      <c r="G25" s="507"/>
      <c r="H25" s="16"/>
    </row>
    <row r="26" spans="2:9" x14ac:dyDescent="0.25">
      <c r="B26" s="37"/>
      <c r="C26" s="13"/>
      <c r="D26" s="165"/>
      <c r="E26" s="20"/>
      <c r="F26" s="85"/>
      <c r="G26" s="498"/>
      <c r="H26" s="16"/>
      <c r="I26" s="34"/>
    </row>
    <row r="27" spans="2:9" x14ac:dyDescent="0.25">
      <c r="B27" s="37"/>
      <c r="C27" s="13"/>
      <c r="D27" s="20"/>
      <c r="E27" s="14"/>
      <c r="F27" s="85"/>
      <c r="G27" s="489"/>
      <c r="H27" s="16"/>
      <c r="I27" s="17"/>
    </row>
    <row r="28" spans="2:9" s="29" customFormat="1" x14ac:dyDescent="0.25">
      <c r="B28" s="37"/>
      <c r="C28" s="13"/>
      <c r="D28" s="20"/>
      <c r="E28" s="14"/>
      <c r="F28" s="85"/>
      <c r="G28" s="489"/>
      <c r="H28" s="16"/>
      <c r="I28" s="17"/>
    </row>
    <row r="29" spans="2:9" x14ac:dyDescent="0.25">
      <c r="B29" s="37"/>
      <c r="C29" s="13"/>
      <c r="D29" s="20"/>
      <c r="E29" s="20"/>
      <c r="F29" s="85"/>
      <c r="G29" s="498"/>
      <c r="H29" s="16"/>
      <c r="I29" s="34"/>
    </row>
    <row r="30" spans="2:9" x14ac:dyDescent="0.25">
      <c r="B30" s="37"/>
      <c r="C30" s="13"/>
      <c r="D30" s="20"/>
      <c r="E30" s="20"/>
      <c r="F30" s="85"/>
      <c r="G30" s="498"/>
      <c r="H30" s="16"/>
      <c r="I30" s="34"/>
    </row>
    <row r="31" spans="2:9" x14ac:dyDescent="0.25">
      <c r="B31" s="37"/>
      <c r="C31" s="13"/>
      <c r="D31" s="20"/>
      <c r="E31" s="20"/>
      <c r="F31" s="85"/>
      <c r="G31" s="489"/>
      <c r="H31" s="16"/>
      <c r="I31" s="33"/>
    </row>
    <row r="32" spans="2:9" x14ac:dyDescent="0.25">
      <c r="B32" s="37"/>
      <c r="C32" s="13"/>
      <c r="D32" s="20"/>
      <c r="E32" s="20"/>
      <c r="F32" s="85"/>
      <c r="G32" s="489"/>
      <c r="H32" s="16"/>
      <c r="I32" s="33"/>
    </row>
    <row r="33" spans="2:9" x14ac:dyDescent="0.25">
      <c r="B33" s="37"/>
      <c r="C33" s="13"/>
      <c r="D33" s="20" t="s">
        <v>32</v>
      </c>
      <c r="E33" s="20"/>
      <c r="F33" s="85"/>
      <c r="G33" s="508"/>
      <c r="H33" s="16"/>
      <c r="I33" s="33"/>
    </row>
    <row r="34" spans="2:9" x14ac:dyDescent="0.25">
      <c r="B34" s="37"/>
      <c r="C34" s="13"/>
      <c r="D34" s="20"/>
      <c r="E34" s="20"/>
      <c r="F34" s="85"/>
      <c r="G34" s="508"/>
      <c r="H34" s="16"/>
      <c r="I34" s="33"/>
    </row>
    <row r="35" spans="2:9" x14ac:dyDescent="0.25">
      <c r="B35" s="37"/>
      <c r="C35" s="13"/>
      <c r="D35" s="20"/>
      <c r="E35" s="20"/>
      <c r="F35" s="83"/>
      <c r="G35" s="479"/>
      <c r="H35" s="16"/>
      <c r="I35" s="33"/>
    </row>
    <row r="36" spans="2:9" x14ac:dyDescent="0.25">
      <c r="B36" s="37"/>
      <c r="C36" s="13"/>
      <c r="D36" s="20"/>
      <c r="E36" s="20"/>
      <c r="F36" s="83"/>
      <c r="G36" s="479"/>
      <c r="H36" s="16"/>
      <c r="I36" s="33"/>
    </row>
    <row r="37" spans="2:9" x14ac:dyDescent="0.25">
      <c r="B37" s="37"/>
      <c r="C37" s="13"/>
      <c r="D37" s="20"/>
      <c r="E37" s="20"/>
      <c r="F37" s="83"/>
      <c r="G37" s="498"/>
      <c r="H37" s="16"/>
      <c r="I37" s="33"/>
    </row>
    <row r="38" spans="2:9" x14ac:dyDescent="0.25">
      <c r="B38" s="37"/>
      <c r="C38" s="13"/>
      <c r="D38" s="20"/>
      <c r="E38" s="20"/>
      <c r="F38" s="83"/>
      <c r="G38" s="498"/>
      <c r="H38" s="16"/>
      <c r="I38" s="33"/>
    </row>
    <row r="39" spans="2:9" x14ac:dyDescent="0.25">
      <c r="B39" s="37"/>
      <c r="C39" s="13"/>
      <c r="D39" s="20"/>
      <c r="E39" s="20"/>
      <c r="F39" s="83"/>
      <c r="G39" s="498"/>
      <c r="H39" s="16" t="str">
        <f t="shared" si="0"/>
        <v/>
      </c>
      <c r="I39" s="33"/>
    </row>
    <row r="40" spans="2:9" x14ac:dyDescent="0.25">
      <c r="B40" s="37"/>
      <c r="C40" s="13"/>
      <c r="D40" s="20"/>
      <c r="E40" s="20"/>
      <c r="F40" s="83"/>
      <c r="G40" s="498"/>
      <c r="H40" s="16"/>
      <c r="I40" s="33"/>
    </row>
    <row r="41" spans="2:9" x14ac:dyDescent="0.25">
      <c r="B41" s="37"/>
      <c r="C41" s="13"/>
      <c r="D41" s="20"/>
      <c r="E41" s="20"/>
      <c r="F41" s="83"/>
      <c r="G41" s="498"/>
      <c r="H41" s="16"/>
      <c r="I41" s="33"/>
    </row>
    <row r="42" spans="2:9" x14ac:dyDescent="0.25">
      <c r="B42" s="37"/>
      <c r="C42" s="13"/>
      <c r="D42" s="20"/>
      <c r="E42" s="20"/>
      <c r="F42" s="83"/>
      <c r="G42" s="498"/>
      <c r="H42" s="16"/>
      <c r="I42" s="33"/>
    </row>
    <row r="43" spans="2:9" x14ac:dyDescent="0.25">
      <c r="B43" s="37"/>
      <c r="C43" s="13"/>
      <c r="D43" s="20"/>
      <c r="E43" s="20"/>
      <c r="F43" s="83"/>
      <c r="G43" s="498"/>
      <c r="H43" s="16" t="str">
        <f t="shared" si="0"/>
        <v/>
      </c>
      <c r="I43" s="33"/>
    </row>
    <row r="44" spans="2:9" x14ac:dyDescent="0.25">
      <c r="B44" s="37"/>
      <c r="C44" s="13"/>
      <c r="D44" s="20"/>
      <c r="E44" s="20"/>
      <c r="F44" s="83"/>
      <c r="G44" s="498"/>
      <c r="H44" s="16"/>
      <c r="I44" s="33"/>
    </row>
    <row r="45" spans="2:9" x14ac:dyDescent="0.25">
      <c r="B45" s="37"/>
      <c r="C45" s="13"/>
      <c r="D45" s="20"/>
      <c r="E45" s="20"/>
      <c r="F45" s="83"/>
      <c r="G45" s="509"/>
      <c r="H45" s="16"/>
      <c r="I45" s="33"/>
    </row>
    <row r="46" spans="2:9" x14ac:dyDescent="0.25">
      <c r="B46" s="37"/>
      <c r="C46" s="13"/>
      <c r="D46" s="20"/>
      <c r="E46" s="20"/>
      <c r="F46" s="83"/>
      <c r="G46" s="509"/>
      <c r="H46" s="16"/>
      <c r="I46" s="33"/>
    </row>
    <row r="47" spans="2:9" x14ac:dyDescent="0.25">
      <c r="B47" s="37"/>
      <c r="C47" s="13"/>
      <c r="D47" s="20"/>
      <c r="E47" s="20"/>
      <c r="F47" s="83"/>
      <c r="G47" s="498"/>
      <c r="H47" s="16"/>
      <c r="I47" s="33"/>
    </row>
    <row r="48" spans="2:9" x14ac:dyDescent="0.25">
      <c r="B48" s="37"/>
      <c r="C48" s="13"/>
      <c r="D48" s="20"/>
      <c r="E48" s="20"/>
      <c r="F48" s="83"/>
      <c r="G48" s="498"/>
      <c r="H48" s="16"/>
      <c r="I48" s="33"/>
    </row>
    <row r="49" spans="2:9" x14ac:dyDescent="0.25">
      <c r="B49" s="37"/>
      <c r="C49" s="13"/>
      <c r="D49" s="20"/>
      <c r="E49" s="20"/>
      <c r="F49" s="83"/>
      <c r="G49" s="498"/>
      <c r="H49" s="16"/>
      <c r="I49" s="33"/>
    </row>
    <row r="50" spans="2:9" x14ac:dyDescent="0.25">
      <c r="B50" s="37"/>
      <c r="C50" s="13"/>
      <c r="D50" s="20"/>
      <c r="E50" s="20"/>
      <c r="F50" s="83"/>
      <c r="G50" s="498"/>
      <c r="H50" s="16"/>
      <c r="I50" s="33"/>
    </row>
    <row r="51" spans="2:9" x14ac:dyDescent="0.25">
      <c r="B51" s="37"/>
      <c r="C51" s="13"/>
      <c r="D51" s="20"/>
      <c r="E51" s="20"/>
      <c r="F51" s="83"/>
      <c r="G51" s="498"/>
      <c r="H51" s="16"/>
      <c r="I51" s="33"/>
    </row>
    <row r="52" spans="2:9" x14ac:dyDescent="0.25">
      <c r="B52" s="37"/>
      <c r="C52" s="13"/>
      <c r="D52" s="20"/>
      <c r="E52" s="20"/>
      <c r="F52" s="83"/>
      <c r="G52" s="498"/>
      <c r="H52" s="16"/>
      <c r="I52" s="33"/>
    </row>
    <row r="53" spans="2:9" x14ac:dyDescent="0.25">
      <c r="B53" s="37"/>
      <c r="C53" s="13"/>
      <c r="D53" s="20"/>
      <c r="E53" s="20"/>
      <c r="F53" s="83"/>
      <c r="G53" s="498"/>
      <c r="H53" s="16"/>
      <c r="I53" s="33"/>
    </row>
    <row r="54" spans="2:9" x14ac:dyDescent="0.25">
      <c r="B54" s="37"/>
      <c r="C54" s="13"/>
      <c r="D54" s="20"/>
      <c r="E54" s="20"/>
      <c r="F54" s="83"/>
      <c r="G54" s="498"/>
      <c r="H54" s="16"/>
      <c r="I54" s="33"/>
    </row>
    <row r="55" spans="2:9" x14ac:dyDescent="0.25">
      <c r="B55" s="37"/>
      <c r="C55" s="13"/>
      <c r="D55" s="20"/>
      <c r="E55" s="20"/>
      <c r="F55" s="83"/>
      <c r="G55" s="498"/>
      <c r="H55" s="16"/>
      <c r="I55" s="33"/>
    </row>
    <row r="56" spans="2:9" x14ac:dyDescent="0.25">
      <c r="B56" s="37"/>
      <c r="C56" s="13"/>
      <c r="D56" s="20"/>
      <c r="E56" s="20"/>
      <c r="F56" s="83"/>
      <c r="G56" s="498"/>
      <c r="H56" s="16"/>
      <c r="I56" s="33"/>
    </row>
    <row r="57" spans="2:9" x14ac:dyDescent="0.25">
      <c r="B57" s="37"/>
      <c r="C57" s="13"/>
      <c r="D57" s="20"/>
      <c r="E57" s="20"/>
      <c r="F57" s="83"/>
      <c r="G57" s="498"/>
      <c r="H57" s="16"/>
      <c r="I57" s="33"/>
    </row>
    <row r="58" spans="2:9" x14ac:dyDescent="0.25">
      <c r="B58" s="37"/>
      <c r="C58" s="13"/>
      <c r="D58" s="20"/>
      <c r="E58" s="20"/>
      <c r="F58" s="83"/>
      <c r="G58" s="498"/>
      <c r="H58" s="16"/>
      <c r="I58" s="33"/>
    </row>
    <row r="59" spans="2:9" x14ac:dyDescent="0.25">
      <c r="B59" s="37"/>
      <c r="C59" s="13"/>
      <c r="D59" s="20"/>
      <c r="E59" s="20"/>
      <c r="F59" s="83"/>
      <c r="G59" s="498"/>
      <c r="H59" s="16"/>
      <c r="I59" s="33"/>
    </row>
    <row r="60" spans="2:9" x14ac:dyDescent="0.25">
      <c r="B60" s="37"/>
      <c r="C60" s="13"/>
      <c r="D60" s="20"/>
      <c r="E60" s="20"/>
      <c r="F60" s="83"/>
      <c r="G60" s="498"/>
      <c r="H60" s="16"/>
      <c r="I60" s="33"/>
    </row>
    <row r="61" spans="2:9" x14ac:dyDescent="0.25">
      <c r="B61" s="37"/>
      <c r="C61" s="13"/>
      <c r="D61" s="20"/>
      <c r="E61" s="20"/>
      <c r="F61" s="83"/>
      <c r="G61" s="498"/>
      <c r="H61" s="16"/>
      <c r="I61" s="33"/>
    </row>
    <row r="62" spans="2:9" x14ac:dyDescent="0.25">
      <c r="B62" s="37"/>
      <c r="C62" s="13"/>
      <c r="D62" s="20"/>
      <c r="E62" s="20"/>
      <c r="F62" s="83"/>
      <c r="G62" s="498"/>
      <c r="H62" s="16"/>
      <c r="I62" s="33"/>
    </row>
    <row r="63" spans="2:9" x14ac:dyDescent="0.25">
      <c r="B63" s="37"/>
      <c r="C63" s="13"/>
      <c r="D63" s="20"/>
      <c r="E63" s="20"/>
      <c r="F63" s="83"/>
      <c r="G63" s="498"/>
      <c r="H63" s="16"/>
      <c r="I63" s="33"/>
    </row>
    <row r="64" spans="2:9" x14ac:dyDescent="0.25">
      <c r="B64" s="37"/>
      <c r="C64" s="13"/>
      <c r="D64" s="20"/>
      <c r="E64" s="20"/>
      <c r="F64" s="83"/>
      <c r="G64" s="498"/>
      <c r="H64" s="16"/>
      <c r="I64" s="33"/>
    </row>
    <row r="65" spans="2:9" x14ac:dyDescent="0.25">
      <c r="B65" s="37"/>
      <c r="C65" s="13"/>
      <c r="D65" s="20"/>
      <c r="E65" s="20"/>
      <c r="F65" s="83"/>
      <c r="G65" s="498"/>
      <c r="H65" s="16"/>
      <c r="I65" s="33"/>
    </row>
    <row r="66" spans="2:9" x14ac:dyDescent="0.25">
      <c r="B66" s="37"/>
      <c r="C66" s="13"/>
      <c r="D66" s="20"/>
      <c r="E66" s="20"/>
      <c r="F66" s="83"/>
      <c r="G66" s="498"/>
      <c r="H66" s="16"/>
      <c r="I66" s="33"/>
    </row>
    <row r="67" spans="2:9" x14ac:dyDescent="0.25">
      <c r="B67" s="37"/>
      <c r="C67" s="13"/>
      <c r="D67" s="20"/>
      <c r="E67" s="20"/>
      <c r="F67" s="83"/>
      <c r="G67" s="498"/>
      <c r="H67" s="16"/>
      <c r="I67" s="33"/>
    </row>
    <row r="68" spans="2:9" x14ac:dyDescent="0.25">
      <c r="B68" s="37"/>
      <c r="C68" s="13"/>
      <c r="D68" s="20"/>
      <c r="E68" s="20"/>
      <c r="F68" s="83"/>
      <c r="G68" s="498"/>
      <c r="H68" s="16"/>
      <c r="I68" s="33"/>
    </row>
    <row r="69" spans="2:9" x14ac:dyDescent="0.25">
      <c r="B69" s="37"/>
      <c r="C69" s="13"/>
      <c r="D69" s="20"/>
      <c r="E69" s="20"/>
      <c r="F69" s="83"/>
      <c r="G69" s="498"/>
      <c r="H69" s="16"/>
      <c r="I69" s="33"/>
    </row>
    <row r="70" spans="2:9" x14ac:dyDescent="0.25">
      <c r="B70" s="37"/>
      <c r="C70" s="13"/>
      <c r="D70" s="20"/>
      <c r="E70" s="20"/>
      <c r="F70" s="83"/>
      <c r="G70" s="498"/>
      <c r="H70" s="16"/>
      <c r="I70" s="33"/>
    </row>
    <row r="71" spans="2:9" x14ac:dyDescent="0.25">
      <c r="B71" s="37"/>
      <c r="C71" s="13"/>
      <c r="D71" s="20"/>
      <c r="E71" s="20"/>
      <c r="F71" s="83"/>
      <c r="G71" s="498"/>
      <c r="H71" s="16"/>
      <c r="I71" s="33"/>
    </row>
    <row r="72" spans="2:9" x14ac:dyDescent="0.25">
      <c r="B72" s="37"/>
      <c r="C72" s="13"/>
      <c r="D72" s="20"/>
      <c r="E72" s="20"/>
      <c r="F72" s="83"/>
      <c r="G72" s="498"/>
      <c r="H72" s="16"/>
      <c r="I72" s="33"/>
    </row>
    <row r="73" spans="2:9" x14ac:dyDescent="0.25">
      <c r="B73" s="37"/>
      <c r="C73" s="13"/>
      <c r="D73" s="20"/>
      <c r="E73" s="20"/>
      <c r="F73" s="83"/>
      <c r="G73" s="498"/>
      <c r="H73" s="16"/>
      <c r="I73" s="33"/>
    </row>
    <row r="74" spans="2:9" x14ac:dyDescent="0.25">
      <c r="B74" s="37"/>
      <c r="C74" s="13"/>
      <c r="D74" s="20"/>
      <c r="E74" s="20"/>
      <c r="F74" s="83"/>
      <c r="G74" s="498"/>
      <c r="H74" s="16"/>
      <c r="I74" s="33"/>
    </row>
    <row r="75" spans="2:9" s="23" customFormat="1" ht="24.9" customHeight="1" x14ac:dyDescent="0.25">
      <c r="B75" s="96" t="str">
        <f>$B$10</f>
        <v>C20.1</v>
      </c>
      <c r="C75" s="97" t="s">
        <v>13</v>
      </c>
      <c r="D75" s="98"/>
      <c r="E75" s="98"/>
      <c r="F75" s="91"/>
      <c r="G75" s="502"/>
      <c r="H75" s="92">
        <f>SUM(H9:H74)</f>
        <v>450000</v>
      </c>
      <c r="I75" s="27"/>
    </row>
  </sheetData>
  <sheetProtection algorithmName="SHA-512" hashValue="hcMwSFQ0ggrzYHKzX8m/M4Obu3sbsZWVqwaZi33To/qg75UcRzhhys/BENXgMfIVfvIb4ETIjBLB2hj3JAedNg==" saltValue="B5IB+Ml4Y8h38lTjdlO81w==" spinCount="100000" sheet="1" objects="1" scenarios="1" selectLockedCells="1"/>
  <phoneticPr fontId="14" type="noConversion"/>
  <printOptions horizontalCentered="1"/>
  <pageMargins left="0.70866141732283472" right="0.70866141732283472" top="0.74803149606299213" bottom="0.74803149606299213" header="0.31496062992125984" footer="0.31496062992125984"/>
  <pageSetup paperSize="9" scale="70" firstPageNumber="31"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2C24-CAF4-4C8E-AB6C-971FCCE3DFE0}">
  <dimension ref="B1:T85"/>
  <sheetViews>
    <sheetView view="pageBreakPreview" topLeftCell="B1" zoomScaleNormal="100" zoomScaleSheetLayoutView="100" zoomScalePageLayoutView="150" workbookViewId="0">
      <selection activeCell="J45" sqref="J45"/>
    </sheetView>
  </sheetViews>
  <sheetFormatPr defaultColWidth="8.88671875" defaultRowHeight="13.2" x14ac:dyDescent="0.25"/>
  <cols>
    <col min="1" max="1" width="0.88671875" style="38" customWidth="1"/>
    <col min="2" max="2" width="11.6640625" style="41" customWidth="1"/>
    <col min="3" max="3" width="45.6640625" style="39" customWidth="1"/>
    <col min="4" max="4" width="13.6640625" style="39" customWidth="1"/>
    <col min="5" max="5" width="5.6640625" style="71" customWidth="1"/>
    <col min="6" max="7" width="15.6640625" style="38" customWidth="1"/>
    <col min="8" max="8" width="17.44140625" style="72" customWidth="1"/>
    <col min="9" max="9" width="0.88671875" style="38" customWidth="1"/>
    <col min="10" max="10" width="8.88671875" style="38" customWidth="1"/>
    <col min="11" max="11" width="15.44140625" style="41" customWidth="1"/>
    <col min="12" max="12" width="15.44140625" style="147" customWidth="1"/>
    <col min="13" max="13" width="15.44140625" style="41" customWidth="1"/>
    <col min="14" max="15" width="14" style="41" customWidth="1"/>
    <col min="16" max="16" width="14" style="142" customWidth="1"/>
    <col min="17" max="18" width="14" style="38" customWidth="1"/>
    <col min="19" max="20" width="8.88671875" style="41"/>
    <col min="21" max="16384" width="8.88671875" style="38"/>
  </cols>
  <sheetData>
    <row r="1" spans="2:20" x14ac:dyDescent="0.25">
      <c r="B1" s="2" t="str">
        <f>Client1</f>
        <v>Province of KwaZulu-Natal</v>
      </c>
      <c r="D1" s="4"/>
      <c r="E1" s="4"/>
      <c r="F1" s="295" t="str">
        <f>"Contract No. "&amp;ContractNo</f>
        <v>Contract No. ZNB00511/00000/00/HOD/INF/21/T</v>
      </c>
      <c r="G1" s="295"/>
      <c r="H1" s="295"/>
    </row>
    <row r="2" spans="2:20" s="1" customFormat="1" ht="18" customHeight="1" x14ac:dyDescent="0.25">
      <c r="B2" s="64" t="str">
        <f>Client2</f>
        <v>Department of Transport</v>
      </c>
      <c r="C2" s="39"/>
      <c r="D2" s="4"/>
      <c r="E2" s="4"/>
      <c r="F2" s="4"/>
      <c r="H2" s="5"/>
      <c r="K2" s="4"/>
      <c r="L2" s="148"/>
      <c r="M2" s="4"/>
      <c r="N2" s="4"/>
      <c r="O2" s="4"/>
      <c r="P2" s="143"/>
      <c r="S2" s="4"/>
      <c r="T2" s="4"/>
    </row>
    <row r="3" spans="2:20" s="1" customFormat="1" ht="16.5" customHeight="1" x14ac:dyDescent="0.25">
      <c r="B3" s="56"/>
      <c r="C3" s="67"/>
      <c r="D3" s="57"/>
      <c r="E3" s="57"/>
      <c r="F3" s="57"/>
      <c r="G3" s="58"/>
      <c r="H3" s="66"/>
      <c r="J3" s="5"/>
      <c r="K3" s="4"/>
      <c r="L3" s="148"/>
      <c r="M3" s="4"/>
      <c r="N3" s="4"/>
      <c r="O3" s="4"/>
      <c r="P3" s="143"/>
      <c r="S3" s="4"/>
      <c r="T3" s="4"/>
    </row>
    <row r="4" spans="2:20" s="1" customFormat="1" ht="7.5" customHeight="1" x14ac:dyDescent="0.25">
      <c r="B4" s="296" t="str">
        <f>ContractDescription</f>
        <v>THE UPGRADE OF DISTRICT ROAD 1001 (KM 0+000 TO KM 4+780) IN THE UMGUNGUNDLOVU DISTRICT UNDER PIETERMARITZBURG REGION</v>
      </c>
      <c r="C4" s="297"/>
      <c r="D4" s="297"/>
      <c r="E4" s="297"/>
      <c r="F4" s="297"/>
      <c r="G4" s="297"/>
      <c r="H4" s="301"/>
      <c r="J4" s="5"/>
      <c r="K4" s="4"/>
      <c r="L4" s="148"/>
      <c r="M4" s="4"/>
      <c r="N4" s="4"/>
      <c r="O4" s="4"/>
      <c r="P4" s="143"/>
      <c r="S4" s="4"/>
      <c r="T4" s="4"/>
    </row>
    <row r="5" spans="2:20" ht="12.75" customHeight="1" x14ac:dyDescent="0.25">
      <c r="B5" s="296"/>
      <c r="C5" s="297"/>
      <c r="D5" s="297"/>
      <c r="E5" s="297"/>
      <c r="F5" s="297"/>
      <c r="G5" s="297"/>
      <c r="H5" s="301"/>
    </row>
    <row r="6" spans="2:20" ht="7.5" customHeight="1" x14ac:dyDescent="0.25">
      <c r="B6" s="298"/>
      <c r="C6" s="299"/>
      <c r="D6" s="299"/>
      <c r="E6" s="299"/>
      <c r="F6" s="299"/>
      <c r="G6" s="299"/>
      <c r="H6" s="302"/>
    </row>
    <row r="7" spans="2:20" ht="25.5" customHeight="1" x14ac:dyDescent="0.25">
      <c r="B7" s="319" t="s">
        <v>417</v>
      </c>
      <c r="C7" s="320"/>
      <c r="D7" s="320"/>
      <c r="E7" s="320"/>
      <c r="F7" s="320"/>
      <c r="G7" s="320"/>
      <c r="H7" s="321"/>
      <c r="M7" s="146"/>
    </row>
    <row r="8" spans="2:20" x14ac:dyDescent="0.25">
      <c r="B8" s="10" t="s">
        <v>418</v>
      </c>
      <c r="C8" s="322" t="s">
        <v>1</v>
      </c>
      <c r="D8" s="323"/>
      <c r="E8" s="324"/>
      <c r="F8" s="10" t="s">
        <v>398</v>
      </c>
      <c r="G8" s="325" t="s">
        <v>5</v>
      </c>
      <c r="H8" s="313"/>
      <c r="N8" s="326"/>
      <c r="O8" s="326"/>
      <c r="P8" s="326"/>
      <c r="Q8" s="326"/>
      <c r="R8" s="41"/>
    </row>
    <row r="9" spans="2:20" x14ac:dyDescent="0.25">
      <c r="B9" s="175"/>
      <c r="C9" s="238"/>
      <c r="D9" s="229"/>
      <c r="E9" s="227"/>
      <c r="F9" s="239"/>
      <c r="G9" s="229"/>
      <c r="H9" s="227"/>
      <c r="P9" s="41"/>
      <c r="Q9" s="41"/>
      <c r="R9" s="41"/>
    </row>
    <row r="10" spans="2:20" x14ac:dyDescent="0.25">
      <c r="B10" s="20" t="str">
        <f>'C1.2'!B10</f>
        <v>C1.2</v>
      </c>
      <c r="C10" s="316" t="str">
        <f>'C1.2'!C10</f>
        <v>GENERAL REQUIREMENTS AND PAYMENT</v>
      </c>
      <c r="D10" s="317"/>
      <c r="E10" s="318"/>
      <c r="F10" s="172"/>
      <c r="G10" s="327">
        <f>+'C1.2'!H146</f>
        <v>1195000</v>
      </c>
      <c r="H10" s="328"/>
      <c r="J10" s="82"/>
    </row>
    <row r="11" spans="2:20" x14ac:dyDescent="0.25">
      <c r="B11" s="20"/>
      <c r="C11" s="228"/>
      <c r="E11" s="78"/>
      <c r="F11" s="172"/>
      <c r="G11" s="230"/>
      <c r="H11" s="231"/>
    </row>
    <row r="12" spans="2:20" ht="12.75" customHeight="1" x14ac:dyDescent="0.25">
      <c r="B12" s="20" t="str">
        <f>'C1.3'!B10</f>
        <v>C1.3</v>
      </c>
      <c r="C12" s="316" t="str">
        <f>'C1.3'!C10</f>
        <v>CONTRACTOR'S SITE ESTABLISHMENT AND GENERAL OBLIGATIONS</v>
      </c>
      <c r="D12" s="317">
        <f>'C1.3'!D10</f>
        <v>0</v>
      </c>
      <c r="E12" s="318">
        <f>'C1.3'!E10</f>
        <v>0</v>
      </c>
      <c r="F12" s="172"/>
      <c r="G12" s="327">
        <f>+'C1.3'!H76</f>
        <v>0</v>
      </c>
      <c r="H12" s="328"/>
    </row>
    <row r="13" spans="2:20" ht="12.75" customHeight="1" x14ac:dyDescent="0.25">
      <c r="B13" s="20"/>
      <c r="C13" s="228"/>
      <c r="E13" s="78"/>
      <c r="F13" s="172"/>
      <c r="G13" s="230"/>
      <c r="H13" s="231"/>
    </row>
    <row r="14" spans="2:20" ht="12.75" customHeight="1" x14ac:dyDescent="0.25">
      <c r="B14" s="20" t="str">
        <f>'C1.4'!B10</f>
        <v>C1.4</v>
      </c>
      <c r="C14" s="316" t="str">
        <f>'C1.4'!C10</f>
        <v>FACILITIES FOR THE ENGINEER</v>
      </c>
      <c r="D14" s="317">
        <f>'C1.4'!D10</f>
        <v>0</v>
      </c>
      <c r="E14" s="318">
        <f>'C1.4'!E10</f>
        <v>0</v>
      </c>
      <c r="F14" s="172"/>
      <c r="G14" s="327">
        <f>+'C1.4'!H138</f>
        <v>148500</v>
      </c>
      <c r="H14" s="328"/>
      <c r="O14" s="138"/>
    </row>
    <row r="15" spans="2:20" ht="12.75" customHeight="1" x14ac:dyDescent="0.25">
      <c r="B15" s="20"/>
      <c r="C15" s="228"/>
      <c r="E15" s="78"/>
      <c r="F15" s="172"/>
      <c r="G15" s="230"/>
      <c r="H15" s="231"/>
      <c r="O15" s="138"/>
    </row>
    <row r="16" spans="2:20" ht="12.75" customHeight="1" x14ac:dyDescent="0.25">
      <c r="B16" s="20" t="str">
        <f>'C2.1'!B10</f>
        <v>C2.1</v>
      </c>
      <c r="C16" s="316" t="str">
        <f>'C2.1'!C10</f>
        <v>GENERAL REQUIREMENTS AND TRENCHING FOR SERVICES</v>
      </c>
      <c r="D16" s="317">
        <f>'C2.1'!D10</f>
        <v>0</v>
      </c>
      <c r="E16" s="318">
        <f>'C2.1'!E10</f>
        <v>0</v>
      </c>
      <c r="F16" s="172"/>
      <c r="G16" s="327">
        <f>+'C2.1'!H68</f>
        <v>2070000</v>
      </c>
      <c r="H16" s="328"/>
      <c r="O16" s="138"/>
      <c r="Q16" s="145"/>
      <c r="R16" s="145"/>
    </row>
    <row r="17" spans="2:18" ht="12.75" customHeight="1" x14ac:dyDescent="0.25">
      <c r="B17" s="20"/>
      <c r="C17" s="228"/>
      <c r="E17" s="78"/>
      <c r="F17" s="172"/>
      <c r="G17" s="230"/>
      <c r="H17" s="231"/>
      <c r="O17" s="138"/>
      <c r="Q17" s="145"/>
      <c r="R17" s="145"/>
    </row>
    <row r="18" spans="2:18" ht="12.75" customHeight="1" x14ac:dyDescent="0.25">
      <c r="B18" s="20" t="str">
        <f>'C2.2'!B10</f>
        <v>C2.2</v>
      </c>
      <c r="C18" s="316" t="str">
        <f>'C2.2'!C10</f>
        <v>DRY SERVICES</v>
      </c>
      <c r="D18" s="317">
        <f>'C2.2'!D10</f>
        <v>0</v>
      </c>
      <c r="E18" s="318">
        <f>'C2.2'!E10</f>
        <v>0</v>
      </c>
      <c r="F18" s="172"/>
      <c r="G18" s="327">
        <f>+'C2.2'!H76</f>
        <v>0</v>
      </c>
      <c r="H18" s="328"/>
      <c r="K18" s="139"/>
      <c r="M18" s="139"/>
      <c r="O18" s="138"/>
      <c r="Q18" s="145"/>
      <c r="R18" s="145"/>
    </row>
    <row r="19" spans="2:18" ht="12.75" customHeight="1" x14ac:dyDescent="0.25">
      <c r="B19" s="20"/>
      <c r="C19" s="228"/>
      <c r="E19" s="78"/>
      <c r="F19" s="172"/>
      <c r="G19" s="230"/>
      <c r="H19" s="231"/>
      <c r="K19" s="139"/>
      <c r="M19" s="139"/>
      <c r="O19" s="138"/>
      <c r="Q19" s="145"/>
      <c r="R19" s="145"/>
    </row>
    <row r="20" spans="2:18" ht="12.75" customHeight="1" x14ac:dyDescent="0.25">
      <c r="B20" s="20" t="str">
        <f>'C4.2'!B10</f>
        <v>C4.2</v>
      </c>
      <c r="C20" s="316" t="str">
        <f>'C4.2'!C10</f>
        <v>CUT MATERIALS</v>
      </c>
      <c r="D20" s="317">
        <f>'C4.2'!D10</f>
        <v>0</v>
      </c>
      <c r="E20" s="318">
        <f>'C4.2'!E10</f>
        <v>0</v>
      </c>
      <c r="F20" s="172"/>
      <c r="G20" s="327">
        <f>+'C4.2'!H73</f>
        <v>0</v>
      </c>
      <c r="H20" s="328"/>
      <c r="K20" s="139"/>
      <c r="M20" s="139"/>
      <c r="O20" s="138"/>
      <c r="Q20" s="145"/>
      <c r="R20" s="145"/>
    </row>
    <row r="21" spans="2:18" ht="12.75" customHeight="1" x14ac:dyDescent="0.25">
      <c r="B21" s="20"/>
      <c r="C21" s="228"/>
      <c r="E21" s="78"/>
      <c r="F21" s="172"/>
      <c r="G21" s="230"/>
      <c r="H21" s="231"/>
      <c r="J21" s="82"/>
      <c r="K21" s="139"/>
      <c r="M21" s="139"/>
      <c r="O21" s="138"/>
      <c r="Q21" s="145"/>
      <c r="R21" s="145"/>
    </row>
    <row r="22" spans="2:18" ht="12.75" customHeight="1" x14ac:dyDescent="0.25">
      <c r="B22" s="20" t="str">
        <f>'C4.4'!B10</f>
        <v>C4.4</v>
      </c>
      <c r="C22" s="316" t="str">
        <f>'C4.4'!C10</f>
        <v>COMMERCIAL MATERIALS</v>
      </c>
      <c r="D22" s="317">
        <f>'C4.4'!D12</f>
        <v>0</v>
      </c>
      <c r="E22" s="318">
        <f>'C4.4'!E12</f>
        <v>0</v>
      </c>
      <c r="F22" s="172"/>
      <c r="G22" s="327">
        <f>+'C4.4'!H75</f>
        <v>0</v>
      </c>
      <c r="H22" s="328"/>
      <c r="K22" s="139"/>
      <c r="M22" s="139"/>
      <c r="O22" s="138"/>
      <c r="Q22" s="145"/>
      <c r="R22" s="145"/>
    </row>
    <row r="23" spans="2:18" ht="12.75" customHeight="1" x14ac:dyDescent="0.25">
      <c r="B23" s="20"/>
      <c r="C23" s="228"/>
      <c r="E23" s="78"/>
      <c r="F23" s="172"/>
      <c r="G23" s="230"/>
      <c r="H23" s="231"/>
      <c r="K23" s="139"/>
      <c r="M23" s="139"/>
      <c r="O23" s="138"/>
      <c r="Q23" s="145"/>
      <c r="R23" s="145"/>
    </row>
    <row r="24" spans="2:18" ht="12.75" customHeight="1" x14ac:dyDescent="0.25">
      <c r="B24" s="20" t="str">
        <f>'C5.1'!B10</f>
        <v>C5.1</v>
      </c>
      <c r="C24" s="316" t="str">
        <f>'C5.1'!C10</f>
        <v>ROADBED</v>
      </c>
      <c r="D24" s="317">
        <f>'C5.1'!D10</f>
        <v>0</v>
      </c>
      <c r="E24" s="318">
        <f>'C5.1'!E10</f>
        <v>0</v>
      </c>
      <c r="F24" s="172"/>
      <c r="G24" s="327">
        <f>+'C5.1'!H77</f>
        <v>0</v>
      </c>
      <c r="H24" s="328"/>
      <c r="K24" s="139"/>
      <c r="M24" s="139"/>
      <c r="O24" s="138"/>
      <c r="Q24" s="145"/>
      <c r="R24" s="145"/>
    </row>
    <row r="25" spans="2:18" ht="12.75" customHeight="1" x14ac:dyDescent="0.25">
      <c r="B25" s="20"/>
      <c r="C25" s="228"/>
      <c r="E25" s="78"/>
      <c r="F25" s="172"/>
      <c r="G25" s="230"/>
      <c r="H25" s="231"/>
      <c r="K25" s="139"/>
      <c r="M25" s="139"/>
      <c r="O25" s="138"/>
      <c r="Q25" s="145"/>
      <c r="R25" s="145"/>
    </row>
    <row r="26" spans="2:18" ht="12.75" customHeight="1" x14ac:dyDescent="0.25">
      <c r="B26" s="20" t="str">
        <f>'C5.2'!B10</f>
        <v>C5.2</v>
      </c>
      <c r="C26" s="316" t="str">
        <f>'C5.2'!C10</f>
        <v>FILL</v>
      </c>
      <c r="D26" s="317">
        <f>'C5.2'!D10</f>
        <v>0</v>
      </c>
      <c r="E26" s="318">
        <f>'C5.2'!E10</f>
        <v>0</v>
      </c>
      <c r="F26" s="172"/>
      <c r="G26" s="327">
        <f>+'C5.2'!H75</f>
        <v>0</v>
      </c>
      <c r="H26" s="328"/>
      <c r="M26" s="146"/>
      <c r="O26" s="138"/>
      <c r="Q26" s="145"/>
      <c r="R26" s="145"/>
    </row>
    <row r="27" spans="2:18" ht="12.75" customHeight="1" x14ac:dyDescent="0.25">
      <c r="B27" s="20"/>
      <c r="C27" s="228"/>
      <c r="E27" s="78"/>
      <c r="F27" s="172"/>
      <c r="G27" s="230"/>
      <c r="H27" s="231"/>
      <c r="M27" s="146"/>
      <c r="O27" s="138"/>
      <c r="Q27" s="145"/>
      <c r="R27" s="145"/>
    </row>
    <row r="28" spans="2:18" ht="12.75" customHeight="1" x14ac:dyDescent="0.25">
      <c r="B28" s="20" t="str">
        <f>'C5.3'!B10</f>
        <v>C5.3</v>
      </c>
      <c r="C28" s="316" t="str">
        <f>'C5.3'!C10</f>
        <v>ROAD PAVEMENT LAYERS</v>
      </c>
      <c r="D28" s="317">
        <f>'C5.3'!D10</f>
        <v>0</v>
      </c>
      <c r="E28" s="318">
        <f>'C5.3'!E10</f>
        <v>0</v>
      </c>
      <c r="F28" s="172"/>
      <c r="G28" s="327">
        <f>+'C5.3'!H74</f>
        <v>0</v>
      </c>
      <c r="H28" s="328"/>
      <c r="K28" s="139"/>
      <c r="M28" s="139"/>
      <c r="O28" s="138"/>
      <c r="Q28" s="145"/>
      <c r="R28" s="145"/>
    </row>
    <row r="29" spans="2:18" ht="12.75" customHeight="1" x14ac:dyDescent="0.25">
      <c r="B29" s="20"/>
      <c r="C29" s="228"/>
      <c r="E29" s="78"/>
      <c r="F29" s="172"/>
      <c r="G29" s="230"/>
      <c r="H29" s="231"/>
      <c r="K29" s="139"/>
      <c r="M29" s="139"/>
      <c r="O29" s="138"/>
      <c r="Q29" s="145"/>
      <c r="R29" s="145"/>
    </row>
    <row r="30" spans="2:18" ht="12.75" customHeight="1" x14ac:dyDescent="0.25">
      <c r="B30" s="20" t="str">
        <f>'C5.4'!B10</f>
        <v>C5.4</v>
      </c>
      <c r="C30" s="316" t="str">
        <f>'C5.4'!C10</f>
        <v>STABILISATION</v>
      </c>
      <c r="D30" s="317">
        <f>'C5.4'!D10</f>
        <v>0</v>
      </c>
      <c r="E30" s="318">
        <f>'C5.4'!E10</f>
        <v>0</v>
      </c>
      <c r="F30" s="172"/>
      <c r="G30" s="327">
        <f>+'C5.4'!H75</f>
        <v>0</v>
      </c>
      <c r="H30" s="328"/>
      <c r="K30" s="139"/>
      <c r="M30" s="139"/>
      <c r="O30" s="138"/>
      <c r="Q30" s="145"/>
      <c r="R30" s="145"/>
    </row>
    <row r="31" spans="2:18" ht="12.75" customHeight="1" x14ac:dyDescent="0.25">
      <c r="B31" s="20"/>
      <c r="C31" s="228"/>
      <c r="E31" s="78"/>
      <c r="F31" s="172"/>
      <c r="G31" s="230"/>
      <c r="H31" s="231"/>
      <c r="K31" s="139"/>
      <c r="M31" s="139"/>
      <c r="O31" s="138"/>
      <c r="Q31" s="145"/>
      <c r="R31" s="145"/>
    </row>
    <row r="32" spans="2:18" ht="12.75" customHeight="1" x14ac:dyDescent="0.25">
      <c r="B32" s="20" t="str">
        <f>'C6.1'!B10</f>
        <v>C6.1</v>
      </c>
      <c r="C32" s="316" t="str">
        <f>'C6.1'!C10</f>
        <v>PAVER LAID CONCRETE LAYERS</v>
      </c>
      <c r="D32" s="317">
        <f>'C6.1'!D10</f>
        <v>0</v>
      </c>
      <c r="E32" s="318">
        <f>'C6.1'!E10</f>
        <v>0</v>
      </c>
      <c r="F32" s="172"/>
      <c r="G32" s="327">
        <f>+'C6.1'!H66</f>
        <v>0</v>
      </c>
      <c r="H32" s="328"/>
      <c r="K32" s="139"/>
      <c r="M32" s="139"/>
      <c r="O32" s="138"/>
      <c r="Q32" s="145"/>
      <c r="R32" s="145"/>
    </row>
    <row r="33" spans="2:18" ht="12.75" customHeight="1" x14ac:dyDescent="0.25">
      <c r="B33" s="20"/>
      <c r="C33" s="228"/>
      <c r="E33" s="78"/>
      <c r="F33" s="172"/>
      <c r="G33" s="230"/>
      <c r="H33" s="231"/>
      <c r="K33" s="139"/>
      <c r="M33" s="139"/>
      <c r="O33" s="138"/>
      <c r="Q33" s="145"/>
      <c r="R33" s="145"/>
    </row>
    <row r="34" spans="2:18" ht="12.75" customHeight="1" x14ac:dyDescent="0.25">
      <c r="B34" s="20" t="str">
        <f>'C8.1'!B10</f>
        <v>C8.1</v>
      </c>
      <c r="C34" s="316" t="str">
        <f>'C8.1'!C10</f>
        <v>PRIME COAT</v>
      </c>
      <c r="D34" s="317">
        <f>'C8.1'!D10</f>
        <v>0</v>
      </c>
      <c r="E34" s="318">
        <f>'C8.1'!E10</f>
        <v>0</v>
      </c>
      <c r="F34" s="172"/>
      <c r="G34" s="327">
        <f>+'C8.1'!H77</f>
        <v>0</v>
      </c>
      <c r="H34" s="328"/>
      <c r="K34" s="139"/>
      <c r="M34" s="139"/>
      <c r="O34" s="138"/>
      <c r="Q34" s="145"/>
      <c r="R34" s="145"/>
    </row>
    <row r="35" spans="2:18" ht="12.75" customHeight="1" x14ac:dyDescent="0.25">
      <c r="B35" s="20"/>
      <c r="C35" s="228"/>
      <c r="E35" s="78"/>
      <c r="F35" s="172"/>
      <c r="G35" s="230"/>
      <c r="H35" s="231"/>
      <c r="K35" s="139"/>
      <c r="M35" s="139"/>
      <c r="O35" s="138"/>
      <c r="Q35" s="145"/>
      <c r="R35" s="145"/>
    </row>
    <row r="36" spans="2:18" x14ac:dyDescent="0.25">
      <c r="B36" s="19" t="s">
        <v>249</v>
      </c>
      <c r="C36" s="316" t="s">
        <v>250</v>
      </c>
      <c r="D36" s="317"/>
      <c r="E36" s="318"/>
      <c r="F36" s="172"/>
      <c r="G36" s="327">
        <f>+'C20.1'!H75</f>
        <v>450000</v>
      </c>
      <c r="H36" s="328"/>
      <c r="O36" s="138"/>
    </row>
    <row r="37" spans="2:18" x14ac:dyDescent="0.25">
      <c r="B37" s="240"/>
      <c r="C37" s="234"/>
      <c r="D37" s="67"/>
      <c r="E37" s="235"/>
      <c r="G37" s="232"/>
      <c r="H37" s="233"/>
      <c r="O37" s="138"/>
    </row>
    <row r="38" spans="2:18" x14ac:dyDescent="0.25">
      <c r="B38" s="305" t="s">
        <v>433</v>
      </c>
      <c r="C38" s="306"/>
      <c r="D38" s="306"/>
      <c r="E38" s="306"/>
      <c r="F38" s="306"/>
      <c r="G38" s="329">
        <f>SUM(G10:H36)</f>
        <v>3863500</v>
      </c>
      <c r="H38" s="330"/>
      <c r="K38" s="139"/>
      <c r="M38" s="139"/>
      <c r="O38" s="138"/>
      <c r="R38" s="138"/>
    </row>
    <row r="39" spans="2:18" x14ac:dyDescent="0.25">
      <c r="K39" s="140"/>
      <c r="L39" s="149"/>
      <c r="M39" s="140"/>
    </row>
    <row r="42" spans="2:18" x14ac:dyDescent="0.25">
      <c r="G42" s="331"/>
      <c r="H42" s="331"/>
      <c r="K42" s="139"/>
      <c r="M42" s="139"/>
      <c r="N42" s="141"/>
      <c r="O42" s="141"/>
    </row>
    <row r="46" spans="2:18" x14ac:dyDescent="0.25">
      <c r="H46" s="137"/>
    </row>
    <row r="85" spans="2:20" s="23" customFormat="1" ht="19.5" customHeight="1" x14ac:dyDescent="0.25">
      <c r="B85" s="41"/>
      <c r="C85" s="39"/>
      <c r="D85" s="39"/>
      <c r="E85" s="71"/>
      <c r="F85" s="38"/>
      <c r="G85" s="38"/>
      <c r="H85" s="72"/>
      <c r="I85" s="27"/>
      <c r="K85" s="8"/>
      <c r="L85" s="150"/>
      <c r="M85" s="8"/>
      <c r="N85" s="8"/>
      <c r="O85" s="8"/>
      <c r="P85" s="144"/>
      <c r="S85" s="8"/>
      <c r="T85" s="8"/>
    </row>
  </sheetData>
  <mergeCells count="39">
    <mergeCell ref="G36:H36"/>
    <mergeCell ref="B38:F38"/>
    <mergeCell ref="G38:H38"/>
    <mergeCell ref="G42:H42"/>
    <mergeCell ref="C36:E36"/>
    <mergeCell ref="C32:E32"/>
    <mergeCell ref="G32:H32"/>
    <mergeCell ref="C34:E34"/>
    <mergeCell ref="G34:H34"/>
    <mergeCell ref="C26:E26"/>
    <mergeCell ref="G26:H26"/>
    <mergeCell ref="C28:E28"/>
    <mergeCell ref="G28:H28"/>
    <mergeCell ref="C30:E30"/>
    <mergeCell ref="G30:H30"/>
    <mergeCell ref="C20:E20"/>
    <mergeCell ref="G20:H20"/>
    <mergeCell ref="C22:E22"/>
    <mergeCell ref="G22:H22"/>
    <mergeCell ref="C24:E24"/>
    <mergeCell ref="G24:H24"/>
    <mergeCell ref="C16:E16"/>
    <mergeCell ref="G16:H16"/>
    <mergeCell ref="C18:E18"/>
    <mergeCell ref="G18:H18"/>
    <mergeCell ref="C14:E14"/>
    <mergeCell ref="G14:H14"/>
    <mergeCell ref="N8:O8"/>
    <mergeCell ref="P8:Q8"/>
    <mergeCell ref="C10:E10"/>
    <mergeCell ref="G10:H10"/>
    <mergeCell ref="C12:E12"/>
    <mergeCell ref="G12:H12"/>
    <mergeCell ref="F1:H1"/>
    <mergeCell ref="B4:G6"/>
    <mergeCell ref="H4:H6"/>
    <mergeCell ref="B7:H7"/>
    <mergeCell ref="C8:E8"/>
    <mergeCell ref="G8:H8"/>
  </mergeCells>
  <printOptions horizontalCentered="1"/>
  <pageMargins left="0.70866141732283472" right="0.70866141732283472" top="0.74803149606299213" bottom="0.74803149606299213" header="0.31496062992125984" footer="0.31496062992125984"/>
  <pageSetup paperSize="9" scale="70" firstPageNumber="32" orientation="portrait" r:id="rId1"/>
  <colBreaks count="1" manualBreakCount="1">
    <brk id="8" max="2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BFEB-7192-412E-8F11-FDF179FD734E}">
  <dimension ref="B1:S66"/>
  <sheetViews>
    <sheetView view="pageBreakPreview" topLeftCell="A39" zoomScale="80" zoomScaleNormal="125" zoomScaleSheetLayoutView="80" zoomScalePageLayoutView="125" workbookViewId="0">
      <selection activeCell="G58" sqref="G58"/>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2" width="6.88671875" style="1"/>
    <col min="13" max="13" width="11.44140625" style="1" bestFit="1" customWidth="1"/>
    <col min="14" max="16384" width="6.88671875" style="1"/>
  </cols>
  <sheetData>
    <row r="1" spans="2:17" x14ac:dyDescent="0.25">
      <c r="B1" s="2" t="str">
        <f>Client1</f>
        <v>Province of KwaZulu-Natal</v>
      </c>
      <c r="F1" s="23" t="str">
        <f>"Contract No. "&amp;ContractNo</f>
        <v>Contract No. ZNB00511/00000/00/HOD/INF/21/T</v>
      </c>
      <c r="G1" s="471"/>
      <c r="H1" s="23"/>
    </row>
    <row r="2" spans="2:17" x14ac:dyDescent="0.25">
      <c r="B2" s="64" t="str">
        <f>Client2</f>
        <v>Department of Transport</v>
      </c>
    </row>
    <row r="3" spans="2:17" x14ac:dyDescent="0.25">
      <c r="B3" s="56"/>
      <c r="C3" s="56"/>
      <c r="D3" s="57"/>
      <c r="E3" s="57"/>
      <c r="F3" s="57"/>
      <c r="G3" s="473"/>
      <c r="H3" s="66"/>
    </row>
    <row r="4" spans="2:17" x14ac:dyDescent="0.25">
      <c r="B4" s="469" t="s">
        <v>542</v>
      </c>
      <c r="C4" s="470"/>
      <c r="D4" s="470"/>
      <c r="E4" s="470"/>
      <c r="F4" s="470"/>
      <c r="G4" s="474"/>
      <c r="H4" s="466" t="str">
        <f>"CHAPTER "&amp;B10</f>
        <v>CHAPTER E</v>
      </c>
      <c r="I4" s="6"/>
    </row>
    <row r="5" spans="2:17" ht="7.5"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17" ht="12.75" customHeight="1" x14ac:dyDescent="0.25">
      <c r="B6" s="247"/>
      <c r="C6" s="463"/>
      <c r="D6" s="463"/>
      <c r="E6" s="463"/>
      <c r="F6" s="463"/>
      <c r="G6" s="475"/>
      <c r="H6" s="467"/>
      <c r="I6" s="7"/>
    </row>
    <row r="7" spans="2:17" ht="7.5" customHeight="1" x14ac:dyDescent="0.25">
      <c r="B7" s="464"/>
      <c r="C7" s="465"/>
      <c r="D7" s="465"/>
      <c r="E7" s="465"/>
      <c r="F7" s="465"/>
      <c r="G7" s="476"/>
      <c r="H7" s="468"/>
      <c r="I7" s="7"/>
    </row>
    <row r="8" spans="2:17" s="8" customFormat="1" ht="24.9" customHeight="1" x14ac:dyDescent="0.25">
      <c r="B8" s="9" t="s">
        <v>0</v>
      </c>
      <c r="C8" s="10" t="s">
        <v>1</v>
      </c>
      <c r="D8" s="10" t="s">
        <v>2</v>
      </c>
      <c r="E8" s="10" t="s">
        <v>9</v>
      </c>
      <c r="F8" s="10" t="s">
        <v>3</v>
      </c>
      <c r="G8" s="477" t="s">
        <v>4</v>
      </c>
      <c r="H8" s="10" t="s">
        <v>5</v>
      </c>
      <c r="I8" s="11"/>
    </row>
    <row r="9" spans="2:17" x14ac:dyDescent="0.25">
      <c r="B9" s="12"/>
      <c r="C9" s="13"/>
      <c r="D9" s="14"/>
      <c r="E9" s="14"/>
      <c r="F9" s="14"/>
      <c r="G9" s="478"/>
      <c r="H9" s="126" t="str">
        <f>IF(D9="","",F9*G9)</f>
        <v/>
      </c>
      <c r="I9" s="17"/>
    </row>
    <row r="10" spans="2:17" x14ac:dyDescent="0.25">
      <c r="B10" s="105" t="s">
        <v>530</v>
      </c>
      <c r="C10" s="278" t="s">
        <v>396</v>
      </c>
      <c r="D10" s="14"/>
      <c r="E10" s="14"/>
      <c r="F10" s="83"/>
      <c r="G10" s="479"/>
      <c r="H10" s="126" t="str">
        <f t="shared" ref="H10:H64" si="0">IF(D10="","",F10*G10)</f>
        <v/>
      </c>
      <c r="I10" s="33"/>
    </row>
    <row r="11" spans="2:17" x14ac:dyDescent="0.25">
      <c r="B11" s="46"/>
      <c r="C11" s="31"/>
      <c r="D11" s="14"/>
      <c r="E11" s="14"/>
      <c r="F11" s="83"/>
      <c r="G11" s="479"/>
      <c r="H11" s="126"/>
      <c r="I11" s="33"/>
    </row>
    <row r="12" spans="2:17" ht="26.4" customHeight="1" x14ac:dyDescent="0.25">
      <c r="B12" s="46" t="s">
        <v>531</v>
      </c>
      <c r="C12" s="31" t="s">
        <v>488</v>
      </c>
      <c r="D12" s="14" t="s">
        <v>12</v>
      </c>
      <c r="E12" s="14"/>
      <c r="F12" s="83">
        <v>1</v>
      </c>
      <c r="G12" s="520"/>
      <c r="H12" s="126">
        <f>IF(D12="","",F12*G12)</f>
        <v>0</v>
      </c>
      <c r="I12" s="33"/>
    </row>
    <row r="13" spans="2:17" x14ac:dyDescent="0.25">
      <c r="B13" s="105"/>
      <c r="C13" s="31"/>
      <c r="D13" s="14"/>
      <c r="E13" s="14"/>
      <c r="F13" s="83"/>
      <c r="G13" s="479"/>
      <c r="H13" s="126"/>
      <c r="I13" s="33"/>
    </row>
    <row r="14" spans="2:17" ht="26.4" x14ac:dyDescent="0.25">
      <c r="B14" s="46" t="s">
        <v>532</v>
      </c>
      <c r="C14" s="31" t="s">
        <v>489</v>
      </c>
      <c r="D14" s="14"/>
      <c r="E14" s="14"/>
      <c r="F14" s="128"/>
      <c r="G14" s="509"/>
      <c r="H14" s="126"/>
      <c r="I14" s="34"/>
    </row>
    <row r="15" spans="2:17" x14ac:dyDescent="0.25">
      <c r="B15" s="105"/>
      <c r="C15" s="31"/>
      <c r="D15" s="14"/>
      <c r="E15" s="14"/>
      <c r="F15" s="128"/>
      <c r="G15" s="509"/>
      <c r="H15" s="126" t="str">
        <f t="shared" si="0"/>
        <v/>
      </c>
      <c r="I15" s="34"/>
      <c r="J15" s="5"/>
      <c r="K15" s="5"/>
      <c r="L15" s="5"/>
      <c r="M15" s="5"/>
      <c r="N15" s="5"/>
      <c r="O15" s="5"/>
      <c r="P15" s="5"/>
      <c r="Q15" s="5"/>
    </row>
    <row r="16" spans="2:17" x14ac:dyDescent="0.25">
      <c r="B16" s="46" t="s">
        <v>54</v>
      </c>
      <c r="C16" s="31" t="s">
        <v>424</v>
      </c>
      <c r="D16" s="14"/>
      <c r="E16" s="14"/>
      <c r="F16" s="128"/>
      <c r="G16" s="509"/>
      <c r="H16" s="126" t="str">
        <f t="shared" si="0"/>
        <v/>
      </c>
      <c r="I16" s="34"/>
      <c r="J16" s="5"/>
      <c r="K16" s="5"/>
      <c r="L16" s="5"/>
      <c r="M16" s="5"/>
      <c r="N16" s="5"/>
      <c r="O16" s="5"/>
      <c r="P16" s="5"/>
      <c r="Q16" s="5"/>
    </row>
    <row r="17" spans="2:17" x14ac:dyDescent="0.25">
      <c r="B17" s="105"/>
      <c r="C17" s="31"/>
      <c r="D17" s="14"/>
      <c r="E17" s="14"/>
      <c r="F17" s="128"/>
      <c r="G17" s="509"/>
      <c r="H17" s="126" t="str">
        <f t="shared" si="0"/>
        <v/>
      </c>
      <c r="I17" s="34"/>
      <c r="J17" s="5"/>
      <c r="K17" s="5"/>
      <c r="L17" s="5"/>
      <c r="M17" s="5"/>
      <c r="N17" s="5"/>
      <c r="O17" s="5"/>
      <c r="P17" s="5"/>
      <c r="Q17" s="5"/>
    </row>
    <row r="18" spans="2:17" x14ac:dyDescent="0.25">
      <c r="B18" s="46" t="s">
        <v>490</v>
      </c>
      <c r="C18" s="31" t="s">
        <v>422</v>
      </c>
      <c r="D18" s="14" t="s">
        <v>293</v>
      </c>
      <c r="E18" s="14"/>
      <c r="F18" s="128">
        <v>1</v>
      </c>
      <c r="G18" s="521">
        <v>750000</v>
      </c>
      <c r="H18" s="126">
        <f>IF(D18="","",F18*G18)</f>
        <v>750000</v>
      </c>
      <c r="I18" s="33"/>
      <c r="J18" s="5"/>
      <c r="K18" s="5"/>
      <c r="L18" s="5"/>
      <c r="M18" s="5"/>
      <c r="N18" s="5"/>
      <c r="O18" s="5"/>
      <c r="P18" s="5"/>
      <c r="Q18" s="5"/>
    </row>
    <row r="19" spans="2:17" x14ac:dyDescent="0.25">
      <c r="B19" s="46"/>
      <c r="C19" s="31"/>
      <c r="D19" s="14"/>
      <c r="E19" s="14"/>
      <c r="F19" s="128"/>
      <c r="G19" s="524"/>
      <c r="H19" s="126" t="str">
        <f>IF(D19="","",F19*G19)</f>
        <v/>
      </c>
      <c r="I19" s="33"/>
      <c r="J19" s="5"/>
      <c r="K19" s="5"/>
      <c r="L19" s="5"/>
      <c r="M19" s="5"/>
      <c r="N19" s="5"/>
      <c r="O19" s="5"/>
      <c r="P19" s="5"/>
      <c r="Q19" s="5"/>
    </row>
    <row r="20" spans="2:17" ht="26.4" x14ac:dyDescent="0.25">
      <c r="B20" s="46" t="s">
        <v>491</v>
      </c>
      <c r="C20" s="31" t="s">
        <v>568</v>
      </c>
      <c r="D20" s="14" t="s">
        <v>32</v>
      </c>
      <c r="E20" s="48"/>
      <c r="F20" s="128">
        <f>G18</f>
        <v>750000</v>
      </c>
      <c r="G20" s="525"/>
      <c r="H20" s="126">
        <f>IF(D20="","",F20*G20)</f>
        <v>0</v>
      </c>
      <c r="J20" s="5"/>
      <c r="K20" s="5"/>
      <c r="L20" s="5"/>
      <c r="M20" s="5"/>
      <c r="N20" s="5"/>
      <c r="O20" s="5"/>
      <c r="P20" s="5"/>
      <c r="Q20" s="5"/>
    </row>
    <row r="21" spans="2:17" x14ac:dyDescent="0.25">
      <c r="B21" s="46"/>
      <c r="C21" s="29"/>
      <c r="D21" s="14"/>
      <c r="E21" s="48"/>
      <c r="F21" s="128"/>
      <c r="G21" s="507"/>
      <c r="H21" s="126" t="str">
        <f t="shared" si="0"/>
        <v/>
      </c>
      <c r="J21" s="5"/>
      <c r="K21" s="5"/>
      <c r="L21" s="5"/>
      <c r="M21" s="5"/>
      <c r="N21" s="5"/>
      <c r="O21" s="5"/>
      <c r="P21" s="5"/>
      <c r="Q21" s="5"/>
    </row>
    <row r="22" spans="2:17" x14ac:dyDescent="0.25">
      <c r="B22" s="46" t="s">
        <v>56</v>
      </c>
      <c r="C22" s="31" t="s">
        <v>423</v>
      </c>
      <c r="D22" s="14"/>
      <c r="E22" s="48"/>
      <c r="F22" s="128"/>
      <c r="G22" s="509"/>
      <c r="H22" s="126" t="str">
        <f t="shared" si="0"/>
        <v/>
      </c>
      <c r="J22" s="5"/>
      <c r="K22" s="5"/>
      <c r="L22" s="5"/>
      <c r="M22" s="5"/>
      <c r="N22" s="5"/>
      <c r="O22" s="5"/>
      <c r="P22" s="5"/>
      <c r="Q22" s="5"/>
    </row>
    <row r="23" spans="2:17" x14ac:dyDescent="0.25">
      <c r="B23" s="46"/>
      <c r="C23" s="31"/>
      <c r="D23" s="14"/>
      <c r="E23" s="48"/>
      <c r="F23" s="128"/>
      <c r="G23" s="507"/>
      <c r="H23" s="126" t="str">
        <f t="shared" si="0"/>
        <v/>
      </c>
      <c r="J23" s="5"/>
      <c r="K23" s="5"/>
      <c r="L23" s="5"/>
      <c r="M23" s="5"/>
      <c r="N23" s="5"/>
      <c r="O23" s="5"/>
      <c r="P23" s="5"/>
      <c r="Q23" s="5"/>
    </row>
    <row r="24" spans="2:17" x14ac:dyDescent="0.25">
      <c r="B24" s="46" t="s">
        <v>490</v>
      </c>
      <c r="C24" s="31" t="s">
        <v>422</v>
      </c>
      <c r="D24" s="14" t="s">
        <v>293</v>
      </c>
      <c r="E24" s="48"/>
      <c r="F24" s="128">
        <v>1</v>
      </c>
      <c r="G24" s="521">
        <v>750000</v>
      </c>
      <c r="H24" s="126">
        <f t="shared" si="0"/>
        <v>750000</v>
      </c>
      <c r="J24" s="5"/>
      <c r="K24" s="5"/>
      <c r="L24" s="5"/>
      <c r="M24" s="5"/>
      <c r="N24" s="5"/>
      <c r="O24" s="5"/>
      <c r="P24" s="5"/>
      <c r="Q24" s="5"/>
    </row>
    <row r="25" spans="2:17" x14ac:dyDescent="0.25">
      <c r="B25" s="46"/>
      <c r="C25" s="31"/>
      <c r="D25" s="14"/>
      <c r="E25" s="48"/>
      <c r="F25" s="128"/>
      <c r="G25" s="507"/>
      <c r="H25" s="126" t="str">
        <f t="shared" si="0"/>
        <v/>
      </c>
      <c r="J25" s="5"/>
      <c r="K25" s="5"/>
      <c r="L25" s="5"/>
      <c r="M25" s="5"/>
      <c r="N25" s="5"/>
      <c r="O25" s="5"/>
      <c r="P25" s="5"/>
      <c r="Q25" s="5"/>
    </row>
    <row r="26" spans="2:17" ht="26.4" x14ac:dyDescent="0.25">
      <c r="B26" s="46" t="s">
        <v>491</v>
      </c>
      <c r="C26" s="31" t="s">
        <v>569</v>
      </c>
      <c r="D26" s="14" t="s">
        <v>32</v>
      </c>
      <c r="E26" s="14"/>
      <c r="F26" s="128">
        <f>G24</f>
        <v>750000</v>
      </c>
      <c r="G26" s="525"/>
      <c r="H26" s="126">
        <f>IF(D26="","",F26*G26)</f>
        <v>0</v>
      </c>
      <c r="I26" s="34"/>
      <c r="J26" s="5"/>
      <c r="K26" s="5"/>
      <c r="L26" s="5"/>
      <c r="M26" s="5"/>
      <c r="N26" s="5"/>
      <c r="O26" s="5"/>
      <c r="P26" s="5"/>
      <c r="Q26" s="5"/>
    </row>
    <row r="27" spans="2:17" x14ac:dyDescent="0.25">
      <c r="B27" s="46"/>
      <c r="C27" s="31"/>
      <c r="D27" s="14"/>
      <c r="E27" s="14"/>
      <c r="F27" s="128"/>
      <c r="G27" s="489"/>
      <c r="H27" s="126" t="str">
        <f t="shared" si="0"/>
        <v/>
      </c>
      <c r="I27" s="17"/>
      <c r="J27" s="5"/>
      <c r="K27" s="5"/>
      <c r="L27" s="5"/>
      <c r="M27" s="5"/>
      <c r="N27" s="5"/>
      <c r="O27" s="5"/>
      <c r="P27" s="5"/>
      <c r="Q27" s="5"/>
    </row>
    <row r="28" spans="2:17" s="29" customFormat="1" x14ac:dyDescent="0.25">
      <c r="B28" s="46" t="s">
        <v>57</v>
      </c>
      <c r="C28" s="31" t="s">
        <v>425</v>
      </c>
      <c r="D28" s="14"/>
      <c r="E28" s="14"/>
      <c r="F28" s="128"/>
      <c r="G28" s="489"/>
      <c r="H28" s="126" t="str">
        <f t="shared" si="0"/>
        <v/>
      </c>
      <c r="I28" s="17"/>
      <c r="J28" s="49"/>
      <c r="K28" s="49"/>
      <c r="L28" s="49"/>
      <c r="M28" s="49"/>
      <c r="N28" s="49"/>
      <c r="O28" s="49"/>
      <c r="P28" s="49"/>
      <c r="Q28" s="49"/>
    </row>
    <row r="29" spans="2:17" x14ac:dyDescent="0.25">
      <c r="B29" s="46"/>
      <c r="C29" s="31"/>
      <c r="D29" s="14"/>
      <c r="E29" s="14"/>
      <c r="F29" s="128"/>
      <c r="G29" s="509"/>
      <c r="H29" s="126" t="str">
        <f t="shared" si="0"/>
        <v/>
      </c>
      <c r="I29" s="34"/>
      <c r="J29" s="5"/>
      <c r="K29" s="5"/>
      <c r="L29" s="5"/>
      <c r="M29" s="5"/>
      <c r="N29" s="5"/>
      <c r="O29" s="5"/>
      <c r="P29" s="5"/>
      <c r="Q29" s="5"/>
    </row>
    <row r="30" spans="2:17" x14ac:dyDescent="0.25">
      <c r="B30" s="46" t="s">
        <v>490</v>
      </c>
      <c r="C30" s="31" t="s">
        <v>422</v>
      </c>
      <c r="D30" s="14" t="s">
        <v>293</v>
      </c>
      <c r="E30" s="14"/>
      <c r="F30" s="128">
        <v>1</v>
      </c>
      <c r="G30" s="521">
        <v>750000</v>
      </c>
      <c r="H30" s="126">
        <f t="shared" si="0"/>
        <v>750000</v>
      </c>
      <c r="I30" s="34"/>
      <c r="J30" s="5"/>
      <c r="K30" s="5"/>
      <c r="L30" s="5"/>
      <c r="M30" s="5"/>
      <c r="N30" s="5"/>
      <c r="O30" s="5"/>
      <c r="P30" s="5"/>
      <c r="Q30" s="5"/>
    </row>
    <row r="31" spans="2:17" x14ac:dyDescent="0.25">
      <c r="B31" s="46"/>
      <c r="C31" s="31"/>
      <c r="D31" s="14"/>
      <c r="E31" s="14"/>
      <c r="F31" s="128"/>
      <c r="G31" s="489"/>
      <c r="H31" s="126" t="str">
        <f t="shared" si="0"/>
        <v/>
      </c>
      <c r="I31" s="33"/>
      <c r="J31" s="5"/>
      <c r="K31" s="5"/>
      <c r="L31" s="5"/>
      <c r="M31" s="5"/>
      <c r="N31" s="5"/>
      <c r="O31" s="5"/>
      <c r="P31" s="5"/>
      <c r="Q31" s="5"/>
    </row>
    <row r="32" spans="2:17" ht="26.4" x14ac:dyDescent="0.25">
      <c r="B32" s="46" t="s">
        <v>491</v>
      </c>
      <c r="C32" s="31" t="s">
        <v>570</v>
      </c>
      <c r="D32" s="14" t="s">
        <v>32</v>
      </c>
      <c r="E32" s="14"/>
      <c r="F32" s="128">
        <f>G30</f>
        <v>750000</v>
      </c>
      <c r="G32" s="525"/>
      <c r="H32" s="126">
        <f>IF(D32="","",F32*G32)</f>
        <v>0</v>
      </c>
      <c r="I32" s="33"/>
      <c r="J32" s="5"/>
      <c r="K32" s="5"/>
      <c r="L32" s="5"/>
      <c r="M32" s="5"/>
      <c r="N32" s="5"/>
      <c r="O32" s="5"/>
      <c r="P32" s="5"/>
      <c r="Q32" s="5"/>
    </row>
    <row r="33" spans="2:19" x14ac:dyDescent="0.25">
      <c r="B33" s="46"/>
      <c r="C33" s="31"/>
      <c r="D33" s="14"/>
      <c r="E33" s="14"/>
      <c r="F33" s="128"/>
      <c r="G33" s="524"/>
      <c r="H33" s="126" t="str">
        <f t="shared" si="0"/>
        <v/>
      </c>
      <c r="I33" s="33"/>
      <c r="J33" s="5"/>
      <c r="K33" s="5"/>
      <c r="L33" s="5"/>
      <c r="M33" s="5"/>
      <c r="N33" s="5"/>
      <c r="O33" s="5"/>
      <c r="P33" s="5"/>
      <c r="Q33" s="5"/>
    </row>
    <row r="34" spans="2:19" ht="26.4" x14ac:dyDescent="0.25">
      <c r="B34" s="46" t="s">
        <v>58</v>
      </c>
      <c r="C34" s="31" t="s">
        <v>492</v>
      </c>
      <c r="D34" s="14"/>
      <c r="E34" s="14"/>
      <c r="F34" s="128"/>
      <c r="G34" s="524"/>
      <c r="H34" s="126" t="str">
        <f t="shared" si="0"/>
        <v/>
      </c>
      <c r="I34" s="33"/>
      <c r="J34" s="5"/>
      <c r="K34" s="5"/>
      <c r="L34" s="5"/>
      <c r="M34" s="5"/>
      <c r="N34" s="5"/>
      <c r="O34" s="5"/>
      <c r="P34" s="5"/>
      <c r="Q34" s="5"/>
    </row>
    <row r="35" spans="2:19" x14ac:dyDescent="0.25">
      <c r="B35" s="46"/>
      <c r="C35" s="31"/>
      <c r="D35" s="14"/>
      <c r="E35" s="14"/>
      <c r="F35" s="83"/>
      <c r="G35" s="479"/>
      <c r="H35" s="126" t="str">
        <f t="shared" si="0"/>
        <v/>
      </c>
      <c r="I35" s="33"/>
      <c r="J35" s="5"/>
      <c r="K35" s="5"/>
      <c r="L35" s="5"/>
      <c r="M35" s="5"/>
      <c r="N35" s="5"/>
      <c r="O35" s="5"/>
      <c r="P35" s="5"/>
      <c r="Q35" s="5"/>
    </row>
    <row r="36" spans="2:19" x14ac:dyDescent="0.25">
      <c r="B36" s="46" t="s">
        <v>490</v>
      </c>
      <c r="C36" s="31" t="s">
        <v>493</v>
      </c>
      <c r="D36" s="14" t="s">
        <v>293</v>
      </c>
      <c r="E36" s="14"/>
      <c r="F36" s="83">
        <v>1</v>
      </c>
      <c r="G36" s="521">
        <v>600000</v>
      </c>
      <c r="H36" s="126">
        <f t="shared" si="0"/>
        <v>600000</v>
      </c>
      <c r="I36" s="33"/>
      <c r="J36" s="5"/>
      <c r="K36" s="5"/>
      <c r="L36" s="5"/>
      <c r="M36" s="5"/>
      <c r="N36" s="5"/>
      <c r="O36" s="5"/>
      <c r="P36" s="5"/>
      <c r="Q36" s="5"/>
    </row>
    <row r="37" spans="2:19" x14ac:dyDescent="0.25">
      <c r="B37" s="46"/>
      <c r="C37" s="31"/>
      <c r="D37" s="14"/>
      <c r="E37" s="14"/>
      <c r="F37" s="83"/>
      <c r="G37" s="509"/>
      <c r="H37" s="126" t="str">
        <f t="shared" si="0"/>
        <v/>
      </c>
      <c r="I37" s="33"/>
      <c r="J37" s="5"/>
      <c r="K37" s="5"/>
      <c r="L37" s="5"/>
      <c r="M37" s="5"/>
      <c r="N37" s="5"/>
      <c r="O37" s="5"/>
      <c r="P37" s="5"/>
      <c r="Q37" s="5"/>
    </row>
    <row r="38" spans="2:19" ht="26.4" x14ac:dyDescent="0.25">
      <c r="B38" s="46" t="s">
        <v>491</v>
      </c>
      <c r="C38" s="31" t="s">
        <v>571</v>
      </c>
      <c r="D38" s="14" t="s">
        <v>32</v>
      </c>
      <c r="E38" s="14"/>
      <c r="F38" s="125">
        <f>G36</f>
        <v>600000</v>
      </c>
      <c r="G38" s="525"/>
      <c r="H38" s="126">
        <f>IF(D38="","",F38*G38)</f>
        <v>0</v>
      </c>
      <c r="I38" s="33"/>
      <c r="J38" s="5"/>
      <c r="K38" s="5"/>
      <c r="L38" s="5"/>
      <c r="M38" s="5"/>
      <c r="N38" s="5"/>
      <c r="O38" s="5"/>
      <c r="P38" s="5"/>
      <c r="Q38" s="5"/>
    </row>
    <row r="39" spans="2:19" x14ac:dyDescent="0.25">
      <c r="B39" s="46"/>
      <c r="C39" s="31"/>
      <c r="D39" s="14"/>
      <c r="E39" s="14"/>
      <c r="F39" s="83"/>
      <c r="G39" s="509"/>
      <c r="H39" s="126" t="str">
        <f t="shared" si="0"/>
        <v/>
      </c>
      <c r="I39" s="33"/>
      <c r="J39" s="5"/>
      <c r="K39" s="252"/>
      <c r="L39" s="252"/>
      <c r="M39" s="252"/>
      <c r="N39" s="252"/>
      <c r="O39" s="252"/>
      <c r="P39" s="252"/>
      <c r="Q39" s="252"/>
      <c r="R39" s="248"/>
      <c r="S39" s="248"/>
    </row>
    <row r="40" spans="2:19" x14ac:dyDescent="0.25">
      <c r="B40" s="46" t="s">
        <v>533</v>
      </c>
      <c r="C40" s="31" t="s">
        <v>494</v>
      </c>
      <c r="D40" s="14"/>
      <c r="E40" s="14"/>
      <c r="F40" s="83"/>
      <c r="G40" s="509"/>
      <c r="H40" s="126" t="str">
        <f t="shared" si="0"/>
        <v/>
      </c>
      <c r="I40" s="33"/>
      <c r="J40" s="5"/>
      <c r="K40" s="252"/>
      <c r="L40" s="252"/>
      <c r="M40" s="252"/>
      <c r="N40" s="252"/>
      <c r="O40" s="252"/>
      <c r="P40" s="252"/>
      <c r="Q40" s="252"/>
      <c r="R40" s="248"/>
      <c r="S40" s="248"/>
    </row>
    <row r="41" spans="2:19" x14ac:dyDescent="0.25">
      <c r="B41" s="46"/>
      <c r="C41" s="31"/>
      <c r="D41" s="14"/>
      <c r="E41" s="14"/>
      <c r="F41" s="83"/>
      <c r="G41" s="509"/>
      <c r="H41" s="126" t="str">
        <f t="shared" si="0"/>
        <v/>
      </c>
      <c r="I41" s="33"/>
      <c r="J41" s="5"/>
      <c r="K41" s="252"/>
      <c r="L41" s="252"/>
      <c r="M41" s="252"/>
      <c r="N41" s="252"/>
      <c r="O41" s="252"/>
      <c r="P41" s="252"/>
      <c r="Q41" s="252"/>
      <c r="R41" s="248"/>
      <c r="S41" s="248"/>
    </row>
    <row r="42" spans="2:19" x14ac:dyDescent="0.25">
      <c r="B42" s="46" t="s">
        <v>54</v>
      </c>
      <c r="C42" s="31" t="s">
        <v>426</v>
      </c>
      <c r="D42" s="14" t="s">
        <v>293</v>
      </c>
      <c r="E42" s="14"/>
      <c r="F42" s="83">
        <v>1</v>
      </c>
      <c r="G42" s="527">
        <v>300000</v>
      </c>
      <c r="H42" s="126">
        <f t="shared" si="0"/>
        <v>300000</v>
      </c>
      <c r="I42" s="33"/>
      <c r="J42" s="5"/>
      <c r="K42" s="252"/>
      <c r="L42" s="252"/>
      <c r="M42" s="252"/>
      <c r="N42" s="252"/>
      <c r="O42" s="252"/>
      <c r="P42" s="252"/>
      <c r="Q42" s="252"/>
      <c r="R42" s="248"/>
      <c r="S42" s="248"/>
    </row>
    <row r="43" spans="2:19" x14ac:dyDescent="0.25">
      <c r="B43" s="46"/>
      <c r="C43" s="31"/>
      <c r="D43" s="14"/>
      <c r="E43" s="14"/>
      <c r="F43" s="83"/>
      <c r="G43" s="509"/>
      <c r="H43" s="126" t="str">
        <f t="shared" si="0"/>
        <v/>
      </c>
      <c r="I43" s="33"/>
      <c r="J43" s="5"/>
      <c r="K43" s="252"/>
      <c r="L43" s="252"/>
      <c r="M43" s="252"/>
      <c r="N43" s="252">
        <f>10*8000</f>
        <v>80000</v>
      </c>
      <c r="O43" s="252"/>
      <c r="P43" s="252"/>
      <c r="Q43" s="252"/>
      <c r="R43" s="248"/>
      <c r="S43" s="248"/>
    </row>
    <row r="44" spans="2:19" x14ac:dyDescent="0.25">
      <c r="B44" s="46" t="s">
        <v>56</v>
      </c>
      <c r="C44" s="31" t="s">
        <v>427</v>
      </c>
      <c r="D44" s="14" t="s">
        <v>293</v>
      </c>
      <c r="E44" s="14"/>
      <c r="F44" s="83">
        <v>1</v>
      </c>
      <c r="G44" s="527">
        <v>150000</v>
      </c>
      <c r="H44" s="126">
        <f t="shared" si="0"/>
        <v>150000</v>
      </c>
      <c r="I44" s="33"/>
      <c r="J44" s="5"/>
      <c r="K44" s="252"/>
      <c r="L44" s="252"/>
      <c r="M44" s="252"/>
      <c r="N44" s="252"/>
      <c r="O44" s="252"/>
      <c r="P44" s="252"/>
      <c r="Q44" s="252"/>
      <c r="R44" s="248"/>
      <c r="S44" s="248"/>
    </row>
    <row r="45" spans="2:19" x14ac:dyDescent="0.25">
      <c r="B45" s="46"/>
      <c r="C45" s="31"/>
      <c r="D45" s="14"/>
      <c r="E45" s="14"/>
      <c r="F45" s="83"/>
      <c r="G45" s="509"/>
      <c r="H45" s="126" t="str">
        <f t="shared" si="0"/>
        <v/>
      </c>
      <c r="I45" s="33"/>
      <c r="J45" s="5"/>
      <c r="K45" s="252"/>
      <c r="L45" s="252"/>
      <c r="M45" s="252"/>
      <c r="N45" s="252"/>
      <c r="O45" s="252"/>
      <c r="P45" s="252"/>
      <c r="Q45" s="252"/>
      <c r="R45" s="248"/>
      <c r="S45" s="248"/>
    </row>
    <row r="46" spans="2:19" ht="26.4" x14ac:dyDescent="0.25">
      <c r="B46" s="46" t="s">
        <v>69</v>
      </c>
      <c r="C46" s="31" t="s">
        <v>572</v>
      </c>
      <c r="D46" s="14" t="s">
        <v>32</v>
      </c>
      <c r="E46" s="14"/>
      <c r="F46" s="279">
        <f>+H42+H44</f>
        <v>450000</v>
      </c>
      <c r="G46" s="525"/>
      <c r="H46" s="126">
        <f>IF(D46="","",F46*G46)</f>
        <v>0</v>
      </c>
      <c r="I46" s="33"/>
      <c r="J46" s="5"/>
      <c r="K46" s="252"/>
      <c r="L46" s="252"/>
      <c r="M46" s="252"/>
      <c r="N46" s="252"/>
      <c r="O46" s="252"/>
      <c r="P46" s="252"/>
      <c r="Q46" s="252"/>
      <c r="R46" s="248"/>
      <c r="S46" s="248"/>
    </row>
    <row r="47" spans="2:19" x14ac:dyDescent="0.25">
      <c r="B47" s="46"/>
      <c r="C47" s="31"/>
      <c r="D47" s="14"/>
      <c r="E47" s="14"/>
      <c r="F47" s="83"/>
      <c r="G47" s="509"/>
      <c r="H47" s="126" t="str">
        <f t="shared" si="0"/>
        <v/>
      </c>
      <c r="I47" s="33"/>
      <c r="J47" s="5"/>
      <c r="K47" s="252"/>
      <c r="L47" s="252"/>
      <c r="M47" s="252"/>
      <c r="N47" s="252"/>
      <c r="O47" s="252"/>
      <c r="P47" s="252"/>
      <c r="Q47" s="252"/>
      <c r="R47" s="248"/>
      <c r="S47" s="248"/>
    </row>
    <row r="48" spans="2:19" x14ac:dyDescent="0.25">
      <c r="B48" s="46" t="s">
        <v>58</v>
      </c>
      <c r="C48" s="31" t="s">
        <v>495</v>
      </c>
      <c r="D48" s="14"/>
      <c r="E48" s="14"/>
      <c r="F48" s="83"/>
      <c r="G48" s="509"/>
      <c r="H48" s="126" t="str">
        <f t="shared" si="0"/>
        <v/>
      </c>
      <c r="I48" s="33"/>
      <c r="J48" s="5"/>
      <c r="K48" s="252"/>
      <c r="L48" s="252"/>
      <c r="M48" s="252"/>
      <c r="N48" s="252"/>
      <c r="O48" s="252"/>
      <c r="P48" s="252"/>
      <c r="Q48" s="252"/>
      <c r="R48" s="248"/>
      <c r="S48" s="248"/>
    </row>
    <row r="49" spans="2:19" x14ac:dyDescent="0.25">
      <c r="B49" s="46"/>
      <c r="C49" s="31"/>
      <c r="D49" s="14"/>
      <c r="E49" s="14"/>
      <c r="F49" s="83"/>
      <c r="G49" s="509"/>
      <c r="H49" s="126" t="str">
        <f t="shared" si="0"/>
        <v/>
      </c>
      <c r="I49" s="33"/>
      <c r="J49" s="5"/>
      <c r="K49" s="252"/>
      <c r="L49" s="252"/>
      <c r="M49" s="252"/>
      <c r="N49" s="252"/>
      <c r="O49" s="252"/>
      <c r="P49" s="252"/>
      <c r="Q49" s="252"/>
      <c r="R49" s="248"/>
      <c r="S49" s="248"/>
    </row>
    <row r="50" spans="2:19" x14ac:dyDescent="0.25">
      <c r="B50" s="46" t="s">
        <v>490</v>
      </c>
      <c r="C50" s="31" t="s">
        <v>496</v>
      </c>
      <c r="D50" s="14" t="s">
        <v>293</v>
      </c>
      <c r="E50" s="14"/>
      <c r="F50" s="83">
        <v>1</v>
      </c>
      <c r="G50" s="527">
        <v>950000</v>
      </c>
      <c r="H50" s="126">
        <f t="shared" si="0"/>
        <v>950000</v>
      </c>
      <c r="I50" s="33"/>
      <c r="J50" s="5"/>
      <c r="K50" s="252"/>
      <c r="L50" s="252"/>
      <c r="M50" s="252"/>
      <c r="N50" s="252"/>
      <c r="O50" s="252"/>
      <c r="P50" s="252"/>
      <c r="Q50" s="252"/>
      <c r="R50" s="248"/>
      <c r="S50" s="248"/>
    </row>
    <row r="51" spans="2:19" x14ac:dyDescent="0.25">
      <c r="B51" s="46"/>
      <c r="C51" s="31"/>
      <c r="D51" s="14"/>
      <c r="E51" s="14"/>
      <c r="F51" s="83"/>
      <c r="G51" s="509"/>
      <c r="H51" s="126" t="str">
        <f t="shared" si="0"/>
        <v/>
      </c>
      <c r="I51" s="33"/>
      <c r="J51" s="5"/>
      <c r="K51" s="252"/>
      <c r="L51" s="252"/>
      <c r="M51" s="252"/>
      <c r="N51" s="252"/>
      <c r="O51" s="252">
        <f>5000*10</f>
        <v>50000</v>
      </c>
      <c r="P51" s="252"/>
      <c r="Q51" s="252"/>
      <c r="R51" s="248"/>
      <c r="S51" s="248"/>
    </row>
    <row r="52" spans="2:19" ht="26.4" x14ac:dyDescent="0.25">
      <c r="B52" s="46" t="s">
        <v>491</v>
      </c>
      <c r="C52" s="31" t="s">
        <v>573</v>
      </c>
      <c r="D52" s="14" t="s">
        <v>32</v>
      </c>
      <c r="E52" s="14"/>
      <c r="F52" s="280">
        <f>G50</f>
        <v>950000</v>
      </c>
      <c r="G52" s="525"/>
      <c r="H52" s="126">
        <f>IF(D52="","",F52*G52)</f>
        <v>0</v>
      </c>
      <c r="I52" s="33"/>
      <c r="J52" s="5"/>
      <c r="K52" s="252"/>
      <c r="L52" s="252"/>
      <c r="M52" s="252"/>
      <c r="N52" s="252"/>
      <c r="O52" s="252"/>
      <c r="P52" s="252"/>
      <c r="Q52" s="252"/>
      <c r="R52" s="248"/>
      <c r="S52" s="248"/>
    </row>
    <row r="53" spans="2:19" x14ac:dyDescent="0.25">
      <c r="B53" s="46"/>
      <c r="C53" s="31"/>
      <c r="D53" s="48"/>
      <c r="E53" s="48"/>
      <c r="F53" s="76"/>
      <c r="G53" s="509"/>
      <c r="H53" s="126" t="str">
        <f t="shared" si="0"/>
        <v/>
      </c>
      <c r="J53" s="5"/>
      <c r="K53" s="252"/>
      <c r="L53" s="252"/>
      <c r="M53" s="252"/>
      <c r="N53" s="252"/>
      <c r="O53" s="252"/>
      <c r="P53" s="252"/>
      <c r="Q53" s="252"/>
      <c r="R53" s="248"/>
      <c r="S53" s="248"/>
    </row>
    <row r="54" spans="2:19" ht="26.4" x14ac:dyDescent="0.25">
      <c r="B54" s="46" t="s">
        <v>59</v>
      </c>
      <c r="C54" s="31" t="s">
        <v>428</v>
      </c>
      <c r="D54" s="14"/>
      <c r="E54" s="14"/>
      <c r="F54" s="83"/>
      <c r="G54" s="509"/>
      <c r="H54" s="126" t="str">
        <f t="shared" si="0"/>
        <v/>
      </c>
      <c r="I54" s="33"/>
      <c r="J54" s="5"/>
      <c r="K54" s="252"/>
      <c r="L54" s="252"/>
      <c r="M54" s="252"/>
      <c r="N54" s="252"/>
      <c r="O54" s="252"/>
      <c r="P54" s="252"/>
      <c r="Q54" s="252"/>
      <c r="R54" s="248"/>
      <c r="S54" s="248"/>
    </row>
    <row r="55" spans="2:19" x14ac:dyDescent="0.25">
      <c r="B55" s="46"/>
      <c r="C55" s="31"/>
      <c r="D55" s="14"/>
      <c r="E55" s="48"/>
      <c r="F55" s="76"/>
      <c r="G55" s="509"/>
      <c r="H55" s="126" t="str">
        <f t="shared" si="0"/>
        <v/>
      </c>
      <c r="I55" s="36"/>
      <c r="J55" s="5"/>
      <c r="K55" s="252"/>
      <c r="L55" s="252"/>
      <c r="M55" s="252"/>
      <c r="N55" s="252"/>
      <c r="O55" s="252"/>
      <c r="P55" s="252"/>
      <c r="Q55" s="252"/>
      <c r="R55" s="248"/>
      <c r="S55" s="248"/>
    </row>
    <row r="56" spans="2:19" x14ac:dyDescent="0.25">
      <c r="B56" s="46" t="s">
        <v>490</v>
      </c>
      <c r="C56" s="31" t="s">
        <v>429</v>
      </c>
      <c r="D56" s="14" t="s">
        <v>397</v>
      </c>
      <c r="E56" s="48"/>
      <c r="F56" s="76">
        <v>200</v>
      </c>
      <c r="G56" s="509"/>
      <c r="H56" s="126">
        <f>IF(D56="","",F56*G56)</f>
        <v>0</v>
      </c>
      <c r="J56" s="5"/>
      <c r="K56" s="252"/>
      <c r="L56" s="252"/>
      <c r="M56" s="252"/>
      <c r="N56" s="252"/>
      <c r="O56" s="252"/>
      <c r="P56" s="252"/>
      <c r="Q56" s="252"/>
      <c r="R56" s="248"/>
      <c r="S56" s="248"/>
    </row>
    <row r="57" spans="2:19" x14ac:dyDescent="0.25">
      <c r="B57" s="46"/>
      <c r="C57" s="31"/>
      <c r="D57" s="14"/>
      <c r="E57" s="14"/>
      <c r="F57" s="83"/>
      <c r="G57" s="509"/>
      <c r="H57" s="126"/>
      <c r="I57" s="33"/>
      <c r="J57" s="5"/>
      <c r="K57" s="252"/>
      <c r="L57" s="252"/>
      <c r="M57" s="252"/>
      <c r="N57" s="252"/>
      <c r="O57" s="252"/>
      <c r="P57" s="252"/>
      <c r="Q57" s="252"/>
      <c r="R57" s="248"/>
      <c r="S57" s="248"/>
    </row>
    <row r="58" spans="2:19" x14ac:dyDescent="0.25">
      <c r="B58" s="46" t="s">
        <v>491</v>
      </c>
      <c r="C58" s="31" t="s">
        <v>430</v>
      </c>
      <c r="D58" s="14" t="s">
        <v>397</v>
      </c>
      <c r="E58" s="14"/>
      <c r="F58" s="83">
        <v>200</v>
      </c>
      <c r="G58" s="509"/>
      <c r="H58" s="126">
        <f>IF(D58="","",F58*G58)</f>
        <v>0</v>
      </c>
      <c r="I58" s="33"/>
      <c r="J58" s="5"/>
      <c r="K58" s="252"/>
      <c r="L58" s="252"/>
      <c r="M58" s="252"/>
      <c r="N58" s="252"/>
      <c r="O58" s="252"/>
      <c r="P58" s="252"/>
      <c r="Q58" s="252"/>
      <c r="R58" s="248"/>
      <c r="S58" s="248"/>
    </row>
    <row r="59" spans="2:19" x14ac:dyDescent="0.25">
      <c r="B59" s="46"/>
      <c r="C59" s="31"/>
      <c r="D59" s="14"/>
      <c r="E59" s="14"/>
      <c r="F59" s="83"/>
      <c r="G59" s="509"/>
      <c r="H59" s="126" t="str">
        <f t="shared" si="0"/>
        <v/>
      </c>
      <c r="I59" s="33"/>
      <c r="J59" s="5"/>
      <c r="K59" s="5"/>
      <c r="L59" s="5"/>
      <c r="M59" s="5"/>
      <c r="N59" s="5"/>
      <c r="O59" s="5"/>
      <c r="P59" s="5"/>
      <c r="Q59" s="5"/>
    </row>
    <row r="60" spans="2:19" x14ac:dyDescent="0.25">
      <c r="B60" s="46" t="s">
        <v>60</v>
      </c>
      <c r="C60" s="31" t="s">
        <v>497</v>
      </c>
      <c r="D60" s="14"/>
      <c r="E60" s="14"/>
      <c r="F60" s="83"/>
      <c r="G60" s="509"/>
      <c r="H60" s="126" t="str">
        <f t="shared" si="0"/>
        <v/>
      </c>
      <c r="I60" s="33"/>
      <c r="J60" s="5"/>
      <c r="K60" s="5"/>
      <c r="L60" s="5"/>
      <c r="M60" s="5"/>
      <c r="N60" s="5"/>
      <c r="O60" s="5"/>
      <c r="P60" s="5"/>
      <c r="Q60" s="5"/>
    </row>
    <row r="61" spans="2:19" x14ac:dyDescent="0.25">
      <c r="B61" s="46"/>
      <c r="C61" s="31"/>
      <c r="D61" s="14"/>
      <c r="E61" s="14"/>
      <c r="F61" s="83"/>
      <c r="G61" s="509"/>
      <c r="H61" s="126" t="str">
        <f t="shared" si="0"/>
        <v/>
      </c>
      <c r="I61" s="33"/>
      <c r="J61" s="5"/>
      <c r="K61" s="5"/>
      <c r="L61" s="5"/>
      <c r="M61" s="5"/>
      <c r="N61" s="5"/>
      <c r="O61" s="5"/>
      <c r="P61" s="5"/>
      <c r="Q61" s="5"/>
    </row>
    <row r="62" spans="2:19" x14ac:dyDescent="0.25">
      <c r="B62" s="46" t="s">
        <v>490</v>
      </c>
      <c r="C62" s="31" t="s">
        <v>431</v>
      </c>
      <c r="D62" s="14" t="s">
        <v>419</v>
      </c>
      <c r="E62" s="14"/>
      <c r="F62" s="83">
        <v>1</v>
      </c>
      <c r="G62" s="527">
        <v>150000</v>
      </c>
      <c r="H62" s="126">
        <f t="shared" si="0"/>
        <v>150000</v>
      </c>
      <c r="I62" s="33"/>
      <c r="J62" s="5"/>
      <c r="K62" s="5"/>
      <c r="L62" s="5"/>
      <c r="M62" s="5"/>
      <c r="N62" s="5"/>
      <c r="O62" s="5"/>
      <c r="P62" s="5"/>
      <c r="Q62" s="5"/>
    </row>
    <row r="63" spans="2:19" x14ac:dyDescent="0.25">
      <c r="B63" s="46"/>
      <c r="C63" s="31"/>
      <c r="D63" s="14"/>
      <c r="E63" s="14"/>
      <c r="F63" s="83"/>
      <c r="G63" s="509"/>
      <c r="H63" s="126" t="str">
        <f t="shared" si="0"/>
        <v/>
      </c>
      <c r="I63" s="33"/>
      <c r="J63" s="5"/>
      <c r="K63" s="5"/>
      <c r="L63" s="5"/>
      <c r="M63" s="5"/>
      <c r="N63" s="5"/>
      <c r="O63" s="5"/>
      <c r="P63" s="5"/>
      <c r="Q63" s="5"/>
    </row>
    <row r="64" spans="2:19" ht="26.4" x14ac:dyDescent="0.25">
      <c r="B64" s="46" t="s">
        <v>491</v>
      </c>
      <c r="C64" s="31" t="s">
        <v>574</v>
      </c>
      <c r="D64" s="14" t="s">
        <v>32</v>
      </c>
      <c r="E64" s="14"/>
      <c r="F64" s="280">
        <f>G62</f>
        <v>150000</v>
      </c>
      <c r="G64" s="525"/>
      <c r="H64" s="126">
        <f>IF(D64="","",F64*G64)</f>
        <v>0</v>
      </c>
      <c r="I64" s="33"/>
      <c r="J64" s="5"/>
      <c r="K64" s="5"/>
      <c r="L64" s="5"/>
      <c r="M64" s="5"/>
      <c r="N64" s="5"/>
      <c r="O64" s="5"/>
      <c r="P64" s="5"/>
      <c r="Q64" s="5"/>
    </row>
    <row r="65" spans="2:17" x14ac:dyDescent="0.25">
      <c r="B65" s="46"/>
      <c r="C65" s="31"/>
      <c r="D65" s="14"/>
      <c r="E65" s="14"/>
      <c r="F65" s="83"/>
      <c r="G65" s="525"/>
      <c r="H65" s="126"/>
      <c r="I65" s="33"/>
      <c r="J65" s="5"/>
      <c r="K65" s="5"/>
      <c r="L65" s="5"/>
      <c r="M65" s="5"/>
      <c r="N65" s="5"/>
      <c r="O65" s="5"/>
      <c r="P65" s="5"/>
      <c r="Q65" s="5"/>
    </row>
    <row r="66" spans="2:17" s="23" customFormat="1" ht="24.9" customHeight="1" x14ac:dyDescent="0.25">
      <c r="B66" s="96" t="str">
        <f>$B$10</f>
        <v>E</v>
      </c>
      <c r="C66" s="522" t="s">
        <v>404</v>
      </c>
      <c r="D66" s="523"/>
      <c r="E66" s="523"/>
      <c r="F66" s="523"/>
      <c r="G66" s="526"/>
      <c r="H66" s="176">
        <f>SUM(H9:H65)</f>
        <v>4400000</v>
      </c>
      <c r="I66" s="27"/>
      <c r="J66" s="6"/>
      <c r="K66" s="6"/>
      <c r="L66" s="6"/>
      <c r="M66" s="277"/>
      <c r="N66" s="6"/>
      <c r="O66" s="6"/>
      <c r="P66" s="6"/>
      <c r="Q66" s="6"/>
    </row>
  </sheetData>
  <sheetProtection algorithmName="SHA-512" hashValue="qcgjcbP211pxIqwcGLg8c6dt/fJInuJscSFrPT2jBbD67pZy1CrALedW3/RCO54i/NTSeMFtrBMz1nHVYf6N9w==" saltValue="D9wEdgvgy6Vog/kKTeypyg==" spinCount="100000" sheet="1" objects="1" scenarios="1" selectLockedCells="1"/>
  <printOptions horizontalCentered="1"/>
  <pageMargins left="0.70866141732283472" right="0.70866141732283472" top="0.74803149606299213" bottom="0.74803149606299213" header="0.31496062992125984" footer="0.31496062992125984"/>
  <pageSetup paperSize="9" scale="70" firstPageNumber="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416F4-CDDB-48DD-9F01-0D0E564C2644}">
  <sheetPr codeName="Sheet2"/>
  <dimension ref="B1:J174"/>
  <sheetViews>
    <sheetView view="pageBreakPreview" zoomScale="80" zoomScaleNormal="85" zoomScaleSheetLayoutView="80" workbookViewId="0">
      <selection activeCell="G13" sqref="G13"/>
    </sheetView>
  </sheetViews>
  <sheetFormatPr defaultColWidth="6.88671875" defaultRowHeight="13.2" x14ac:dyDescent="0.25"/>
  <cols>
    <col min="1" max="1" width="0.88671875" style="157" customWidth="1"/>
    <col min="2" max="2" width="11.6640625" style="218" customWidth="1"/>
    <col min="3" max="3" width="45.6640625" style="219" customWidth="1"/>
    <col min="4" max="4" width="13.6640625" style="154" customWidth="1"/>
    <col min="5" max="5" width="5.6640625" style="154" customWidth="1"/>
    <col min="6" max="6" width="15.6640625" style="453" customWidth="1"/>
    <col min="7" max="7" width="15.6640625" style="462" customWidth="1"/>
    <col min="8" max="8" width="17.44140625" style="158" customWidth="1"/>
    <col min="9" max="9" width="0.88671875" style="158" customWidth="1"/>
    <col min="10" max="16384" width="6.88671875" style="157"/>
  </cols>
  <sheetData>
    <row r="1" spans="2:9" x14ac:dyDescent="0.25">
      <c r="B1" s="415" t="str">
        <f>Client1</f>
        <v>Province of KwaZulu-Natal</v>
      </c>
      <c r="C1" s="415"/>
      <c r="D1" s="415"/>
      <c r="E1" s="415"/>
      <c r="F1" s="436" t="str">
        <f>"Contract No. "&amp;ContractNo</f>
        <v>Contract No. ZNB00511/00000/00/HOD/INF/21/T</v>
      </c>
      <c r="G1" s="426"/>
      <c r="H1" s="415"/>
    </row>
    <row r="2" spans="2:9" x14ac:dyDescent="0.25">
      <c r="B2" s="415" t="str">
        <f>Client2</f>
        <v>Department of Transport</v>
      </c>
      <c r="C2" s="415"/>
      <c r="D2" s="415"/>
      <c r="E2" s="415"/>
      <c r="F2" s="436"/>
      <c r="G2" s="426"/>
      <c r="H2" s="415"/>
    </row>
    <row r="3" spans="2:9" x14ac:dyDescent="0.25">
      <c r="B3" s="162"/>
      <c r="C3" s="162"/>
      <c r="D3" s="162"/>
      <c r="E3" s="162"/>
      <c r="F3" s="437"/>
      <c r="G3" s="427"/>
      <c r="H3" s="416"/>
    </row>
    <row r="4" spans="2:9" x14ac:dyDescent="0.25">
      <c r="B4" s="424" t="s">
        <v>8</v>
      </c>
      <c r="C4" s="425"/>
      <c r="D4" s="425"/>
      <c r="E4" s="425"/>
      <c r="F4" s="438"/>
      <c r="G4" s="428"/>
      <c r="H4" s="421" t="str">
        <f>"CHAPTER "&amp;B10</f>
        <v>CHAPTER C1.2</v>
      </c>
      <c r="I4" s="178"/>
    </row>
    <row r="5" spans="2:9" ht="7.5" customHeight="1" x14ac:dyDescent="0.25">
      <c r="B5" s="417" t="str">
        <f>ContractDescription</f>
        <v>THE UPGRADE OF DISTRICT ROAD 1001 (KM 0+000 TO KM 4+780) IN THE UMGUNGUNDLOVU DISTRICT UNDER PIETERMARITZBURG REGION</v>
      </c>
      <c r="C5" s="418"/>
      <c r="D5" s="418"/>
      <c r="E5" s="418"/>
      <c r="F5" s="439"/>
      <c r="G5" s="429"/>
      <c r="H5" s="422"/>
      <c r="I5" s="179"/>
    </row>
    <row r="6" spans="2:9" ht="12.75" customHeight="1" x14ac:dyDescent="0.25">
      <c r="B6" s="417"/>
      <c r="C6" s="418"/>
      <c r="D6" s="418"/>
      <c r="E6" s="418"/>
      <c r="F6" s="439"/>
      <c r="G6" s="429"/>
      <c r="H6" s="422"/>
      <c r="I6" s="179"/>
    </row>
    <row r="7" spans="2:9" x14ac:dyDescent="0.25">
      <c r="B7" s="419"/>
      <c r="C7" s="420"/>
      <c r="D7" s="420"/>
      <c r="E7" s="420"/>
      <c r="F7" s="440"/>
      <c r="G7" s="430"/>
      <c r="H7" s="423"/>
      <c r="I7" s="179"/>
    </row>
    <row r="8" spans="2:9" s="182" customFormat="1" ht="24.9" customHeight="1" x14ac:dyDescent="0.25">
      <c r="B8" s="180" t="s">
        <v>0</v>
      </c>
      <c r="C8" s="164" t="s">
        <v>1</v>
      </c>
      <c r="D8" s="164" t="s">
        <v>2</v>
      </c>
      <c r="E8" s="164" t="s">
        <v>9</v>
      </c>
      <c r="F8" s="441" t="s">
        <v>3</v>
      </c>
      <c r="G8" s="431" t="s">
        <v>4</v>
      </c>
      <c r="H8" s="164" t="s">
        <v>5</v>
      </c>
      <c r="I8" s="181"/>
    </row>
    <row r="9" spans="2:9" x14ac:dyDescent="0.25">
      <c r="B9" s="183"/>
      <c r="C9" s="184"/>
      <c r="D9" s="185"/>
      <c r="E9" s="185"/>
      <c r="F9" s="442"/>
      <c r="G9" s="432"/>
      <c r="H9" s="187" t="str">
        <f t="shared" ref="H9:H89" si="0">IF(D9="","",F9*G9)</f>
        <v/>
      </c>
      <c r="I9" s="188"/>
    </row>
    <row r="10" spans="2:9" x14ac:dyDescent="0.25">
      <c r="B10" s="189" t="s">
        <v>17</v>
      </c>
      <c r="C10" s="190" t="s">
        <v>14</v>
      </c>
      <c r="D10" s="185"/>
      <c r="E10" s="185"/>
      <c r="F10" s="442"/>
      <c r="G10" s="432"/>
      <c r="H10" s="191" t="str">
        <f t="shared" si="0"/>
        <v/>
      </c>
      <c r="I10" s="192"/>
    </row>
    <row r="11" spans="2:9" x14ac:dyDescent="0.25">
      <c r="B11" s="183"/>
      <c r="C11" s="193"/>
      <c r="D11" s="185"/>
      <c r="E11" s="185"/>
      <c r="F11" s="442"/>
      <c r="G11" s="432"/>
      <c r="H11" s="191" t="str">
        <f t="shared" si="0"/>
        <v/>
      </c>
      <c r="I11" s="192"/>
    </row>
    <row r="12" spans="2:9" s="196" customFormat="1" x14ac:dyDescent="0.25">
      <c r="B12" s="183" t="s">
        <v>18</v>
      </c>
      <c r="C12" s="193" t="s">
        <v>19</v>
      </c>
      <c r="D12" s="185"/>
      <c r="E12" s="185"/>
      <c r="F12" s="442"/>
      <c r="G12" s="432"/>
      <c r="H12" s="194" t="str">
        <f t="shared" si="0"/>
        <v/>
      </c>
      <c r="I12" s="195"/>
    </row>
    <row r="13" spans="2:9" x14ac:dyDescent="0.25">
      <c r="B13" s="183"/>
      <c r="C13" s="193"/>
      <c r="D13" s="185"/>
      <c r="E13" s="185"/>
      <c r="F13" s="442"/>
      <c r="G13" s="432"/>
      <c r="H13" s="194"/>
      <c r="I13" s="192"/>
    </row>
    <row r="14" spans="2:9" s="196" customFormat="1" ht="26.4" x14ac:dyDescent="0.25">
      <c r="B14" s="197" t="s">
        <v>20</v>
      </c>
      <c r="C14" s="193" t="s">
        <v>21</v>
      </c>
      <c r="D14" s="185" t="s">
        <v>22</v>
      </c>
      <c r="E14" s="185"/>
      <c r="F14" s="443">
        <v>36</v>
      </c>
      <c r="G14" s="435"/>
      <c r="H14" s="191">
        <f t="shared" ref="H14" si="1">IF(D14="","",F14*G14)</f>
        <v>0</v>
      </c>
      <c r="I14" s="199"/>
    </row>
    <row r="15" spans="2:9" ht="15" customHeight="1" x14ac:dyDescent="0.25">
      <c r="B15" s="197"/>
      <c r="C15" s="193"/>
      <c r="D15" s="185"/>
      <c r="E15" s="185"/>
      <c r="F15" s="443"/>
      <c r="G15" s="435"/>
      <c r="H15" s="194"/>
      <c r="I15" s="200"/>
    </row>
    <row r="16" spans="2:9" s="196" customFormat="1" ht="15" customHeight="1" x14ac:dyDescent="0.25">
      <c r="B16" s="183" t="s">
        <v>15</v>
      </c>
      <c r="C16" s="193" t="s">
        <v>16</v>
      </c>
      <c r="D16" s="185"/>
      <c r="E16" s="185"/>
      <c r="F16" s="444"/>
      <c r="G16" s="454"/>
      <c r="H16" s="191"/>
      <c r="I16" s="199"/>
    </row>
    <row r="17" spans="2:10" x14ac:dyDescent="0.25">
      <c r="B17" s="183"/>
      <c r="C17" s="193"/>
      <c r="D17" s="185"/>
      <c r="E17" s="185"/>
      <c r="F17" s="444"/>
      <c r="G17" s="432"/>
      <c r="H17" s="191"/>
      <c r="I17" s="200"/>
    </row>
    <row r="18" spans="2:10" x14ac:dyDescent="0.25">
      <c r="B18" s="183" t="s">
        <v>23</v>
      </c>
      <c r="C18" s="193" t="s">
        <v>26</v>
      </c>
      <c r="D18" s="185" t="s">
        <v>12</v>
      </c>
      <c r="E18" s="185"/>
      <c r="F18" s="444">
        <v>1</v>
      </c>
      <c r="G18" s="434"/>
      <c r="H18" s="191">
        <f t="shared" ref="H18" si="2">IF(D18="","",F18*G18)</f>
        <v>0</v>
      </c>
      <c r="I18" s="192"/>
    </row>
    <row r="19" spans="2:10" x14ac:dyDescent="0.25">
      <c r="B19" s="183"/>
      <c r="C19" s="193"/>
      <c r="D19" s="185"/>
      <c r="E19" s="185"/>
      <c r="F19" s="444"/>
      <c r="G19" s="432"/>
      <c r="H19" s="191"/>
      <c r="I19" s="202"/>
    </row>
    <row r="20" spans="2:10" ht="26.4" x14ac:dyDescent="0.25">
      <c r="B20" s="183" t="s">
        <v>24</v>
      </c>
      <c r="C20" s="193" t="s">
        <v>27</v>
      </c>
      <c r="D20" s="185" t="s">
        <v>22</v>
      </c>
      <c r="E20" s="185"/>
      <c r="F20" s="444">
        <v>36</v>
      </c>
      <c r="G20" s="434"/>
      <c r="H20" s="191">
        <f t="shared" ref="H20" si="3">IF(D20="","",F20*G20)</f>
        <v>0</v>
      </c>
    </row>
    <row r="21" spans="2:10" x14ac:dyDescent="0.25">
      <c r="B21" s="183"/>
      <c r="C21" s="193"/>
      <c r="D21" s="185"/>
      <c r="E21" s="185"/>
      <c r="F21" s="444"/>
      <c r="G21" s="434"/>
      <c r="H21" s="191"/>
      <c r="J21" s="1"/>
    </row>
    <row r="22" spans="2:10" ht="26.4" x14ac:dyDescent="0.25">
      <c r="B22" s="183" t="s">
        <v>25</v>
      </c>
      <c r="C22" s="193" t="s">
        <v>28</v>
      </c>
      <c r="D22" s="185" t="s">
        <v>22</v>
      </c>
      <c r="E22" s="185"/>
      <c r="F22" s="444">
        <v>36</v>
      </c>
      <c r="G22" s="434"/>
      <c r="H22" s="191">
        <f t="shared" ref="H22" si="4">IF(D22="","",F22*G22)</f>
        <v>0</v>
      </c>
    </row>
    <row r="23" spans="2:10" x14ac:dyDescent="0.25">
      <c r="B23" s="183"/>
      <c r="C23" s="193"/>
      <c r="D23" s="185"/>
      <c r="E23" s="185"/>
      <c r="F23" s="444"/>
      <c r="G23" s="455"/>
      <c r="H23" s="191"/>
    </row>
    <row r="24" spans="2:10" x14ac:dyDescent="0.25">
      <c r="B24" s="183" t="s">
        <v>514</v>
      </c>
      <c r="C24" s="207" t="s">
        <v>34</v>
      </c>
      <c r="D24" s="203" t="s">
        <v>22</v>
      </c>
      <c r="E24" s="203"/>
      <c r="F24" s="445">
        <v>36</v>
      </c>
      <c r="G24" s="434"/>
      <c r="H24" s="191">
        <f t="shared" ref="H24:H52" si="5">IF(D24="","",F24*G24)</f>
        <v>0</v>
      </c>
    </row>
    <row r="25" spans="2:10" x14ac:dyDescent="0.25">
      <c r="B25" s="183"/>
      <c r="C25" s="193"/>
      <c r="D25" s="185"/>
      <c r="E25" s="185"/>
      <c r="F25" s="442"/>
      <c r="G25" s="434"/>
      <c r="H25" s="191"/>
      <c r="I25" s="192"/>
    </row>
    <row r="26" spans="2:10" s="205" customFormat="1" x14ac:dyDescent="0.25">
      <c r="B26" s="189" t="s">
        <v>35</v>
      </c>
      <c r="C26" s="190" t="s">
        <v>36</v>
      </c>
      <c r="D26" s="185"/>
      <c r="E26" s="185"/>
      <c r="F26" s="442"/>
      <c r="G26" s="434"/>
      <c r="H26" s="191"/>
      <c r="I26" s="188"/>
    </row>
    <row r="27" spans="2:10" x14ac:dyDescent="0.25">
      <c r="B27" s="183"/>
      <c r="C27" s="193"/>
      <c r="D27" s="185"/>
      <c r="E27" s="185"/>
      <c r="F27" s="442"/>
      <c r="G27" s="434"/>
      <c r="H27" s="191"/>
      <c r="I27" s="200"/>
    </row>
    <row r="28" spans="2:10" x14ac:dyDescent="0.25">
      <c r="B28" s="183" t="s">
        <v>37</v>
      </c>
      <c r="C28" s="193" t="s">
        <v>38</v>
      </c>
      <c r="D28" s="185" t="s">
        <v>12</v>
      </c>
      <c r="E28" s="185"/>
      <c r="F28" s="442">
        <v>1</v>
      </c>
      <c r="G28" s="434"/>
      <c r="H28" s="191">
        <f t="shared" si="5"/>
        <v>0</v>
      </c>
      <c r="I28" s="200"/>
    </row>
    <row r="29" spans="2:10" x14ac:dyDescent="0.25">
      <c r="B29" s="183"/>
      <c r="C29" s="193"/>
      <c r="D29" s="185"/>
      <c r="E29" s="185"/>
      <c r="F29" s="442"/>
      <c r="G29" s="434"/>
      <c r="H29" s="191"/>
      <c r="I29" s="192"/>
    </row>
    <row r="30" spans="2:10" x14ac:dyDescent="0.25">
      <c r="B30" s="183" t="s">
        <v>39</v>
      </c>
      <c r="C30" s="193" t="s">
        <v>40</v>
      </c>
      <c r="D30" s="185" t="s">
        <v>22</v>
      </c>
      <c r="E30" s="185"/>
      <c r="F30" s="442">
        <v>36</v>
      </c>
      <c r="G30" s="434"/>
      <c r="H30" s="191">
        <f t="shared" si="5"/>
        <v>0</v>
      </c>
      <c r="I30" s="192"/>
    </row>
    <row r="31" spans="2:10" x14ac:dyDescent="0.25">
      <c r="B31" s="183"/>
      <c r="C31" s="193"/>
      <c r="D31" s="185"/>
      <c r="E31" s="185"/>
      <c r="F31" s="442"/>
      <c r="G31" s="434"/>
      <c r="H31" s="191"/>
      <c r="I31" s="192"/>
    </row>
    <row r="32" spans="2:10" x14ac:dyDescent="0.25">
      <c r="B32" s="183" t="s">
        <v>41</v>
      </c>
      <c r="C32" s="193" t="s">
        <v>42</v>
      </c>
      <c r="D32" s="185"/>
      <c r="E32" s="185"/>
      <c r="F32" s="442"/>
      <c r="G32" s="434"/>
      <c r="H32" s="191"/>
      <c r="I32" s="192"/>
    </row>
    <row r="33" spans="2:9" x14ac:dyDescent="0.25">
      <c r="B33" s="183"/>
      <c r="C33" s="193"/>
      <c r="D33" s="185"/>
      <c r="E33" s="185"/>
      <c r="F33" s="442"/>
      <c r="G33" s="434"/>
      <c r="H33" s="191"/>
      <c r="I33" s="192"/>
    </row>
    <row r="34" spans="2:9" x14ac:dyDescent="0.25">
      <c r="B34" s="183" t="s">
        <v>43</v>
      </c>
      <c r="C34" s="193" t="s">
        <v>46</v>
      </c>
      <c r="D34" s="185" t="s">
        <v>49</v>
      </c>
      <c r="E34" s="185"/>
      <c r="F34" s="442">
        <v>30</v>
      </c>
      <c r="G34" s="434"/>
      <c r="H34" s="191">
        <f t="shared" si="5"/>
        <v>0</v>
      </c>
      <c r="I34" s="192"/>
    </row>
    <row r="35" spans="2:9" x14ac:dyDescent="0.25">
      <c r="B35" s="183"/>
      <c r="C35" s="193"/>
      <c r="D35" s="185"/>
      <c r="E35" s="185"/>
      <c r="F35" s="442"/>
      <c r="G35" s="434"/>
      <c r="H35" s="191" t="str">
        <f t="shared" si="5"/>
        <v/>
      </c>
      <c r="I35" s="192"/>
    </row>
    <row r="36" spans="2:9" x14ac:dyDescent="0.25">
      <c r="B36" s="183" t="s">
        <v>44</v>
      </c>
      <c r="C36" s="193" t="s">
        <v>47</v>
      </c>
      <c r="D36" s="185" t="s">
        <v>293</v>
      </c>
      <c r="E36" s="185"/>
      <c r="F36" s="442">
        <v>1</v>
      </c>
      <c r="G36" s="446">
        <v>100000</v>
      </c>
      <c r="H36" s="191">
        <f t="shared" si="5"/>
        <v>100000</v>
      </c>
      <c r="I36" s="192"/>
    </row>
    <row r="37" spans="2:9" x14ac:dyDescent="0.25">
      <c r="B37" s="183"/>
      <c r="C37" s="193"/>
      <c r="D37" s="185"/>
      <c r="E37" s="185"/>
      <c r="F37" s="442"/>
      <c r="G37" s="434"/>
      <c r="H37" s="191" t="str">
        <f t="shared" si="5"/>
        <v/>
      </c>
      <c r="I37" s="192"/>
    </row>
    <row r="38" spans="2:9" ht="26.4" x14ac:dyDescent="0.25">
      <c r="B38" s="183" t="s">
        <v>45</v>
      </c>
      <c r="C38" s="193" t="s">
        <v>48</v>
      </c>
      <c r="D38" s="185" t="s">
        <v>32</v>
      </c>
      <c r="E38" s="185"/>
      <c r="F38" s="446">
        <v>100000</v>
      </c>
      <c r="G38" s="456"/>
      <c r="H38" s="191">
        <f t="shared" si="5"/>
        <v>0</v>
      </c>
      <c r="I38" s="192"/>
    </row>
    <row r="39" spans="2:9" x14ac:dyDescent="0.25">
      <c r="B39" s="183"/>
      <c r="C39" s="193"/>
      <c r="D39" s="185"/>
      <c r="E39" s="185"/>
      <c r="F39" s="442"/>
      <c r="G39" s="434"/>
      <c r="H39" s="191" t="str">
        <f t="shared" si="5"/>
        <v/>
      </c>
      <c r="I39" s="192"/>
    </row>
    <row r="40" spans="2:9" x14ac:dyDescent="0.25">
      <c r="B40" s="197" t="s">
        <v>50</v>
      </c>
      <c r="C40" s="193" t="s">
        <v>51</v>
      </c>
      <c r="D40" s="185"/>
      <c r="E40" s="185"/>
      <c r="F40" s="442"/>
      <c r="G40" s="434"/>
      <c r="H40" s="191" t="str">
        <f t="shared" si="5"/>
        <v/>
      </c>
      <c r="I40" s="192"/>
    </row>
    <row r="41" spans="2:9" x14ac:dyDescent="0.25">
      <c r="B41" s="183"/>
      <c r="C41" s="193"/>
      <c r="D41" s="185"/>
      <c r="E41" s="185"/>
      <c r="F41" s="442"/>
      <c r="G41" s="434"/>
      <c r="H41" s="191" t="str">
        <f t="shared" si="5"/>
        <v/>
      </c>
      <c r="I41" s="192"/>
    </row>
    <row r="42" spans="2:9" x14ac:dyDescent="0.25">
      <c r="B42" s="183" t="s">
        <v>52</v>
      </c>
      <c r="C42" s="193" t="s">
        <v>53</v>
      </c>
      <c r="D42" s="185"/>
      <c r="E42" s="185"/>
      <c r="F42" s="442"/>
      <c r="G42" s="434"/>
      <c r="H42" s="191"/>
      <c r="I42" s="192"/>
    </row>
    <row r="43" spans="2:9" x14ac:dyDescent="0.25">
      <c r="B43" s="183"/>
      <c r="C43" s="193"/>
      <c r="D43" s="185"/>
      <c r="E43" s="185"/>
      <c r="F43" s="442"/>
      <c r="G43" s="434"/>
      <c r="H43" s="191"/>
      <c r="I43" s="192"/>
    </row>
    <row r="44" spans="2:9" x14ac:dyDescent="0.25">
      <c r="B44" s="183" t="s">
        <v>54</v>
      </c>
      <c r="C44" s="193" t="s">
        <v>55</v>
      </c>
      <c r="D44" s="185" t="s">
        <v>189</v>
      </c>
      <c r="E44" s="185"/>
      <c r="F44" s="442">
        <f>1.5*300</f>
        <v>450</v>
      </c>
      <c r="G44" s="434"/>
      <c r="H44" s="191">
        <f t="shared" si="5"/>
        <v>0</v>
      </c>
      <c r="I44" s="192"/>
    </row>
    <row r="45" spans="2:9" x14ac:dyDescent="0.25">
      <c r="B45" s="183"/>
      <c r="C45" s="193"/>
      <c r="D45" s="185"/>
      <c r="E45" s="185"/>
      <c r="F45" s="442"/>
      <c r="G45" s="434"/>
      <c r="H45" s="191"/>
      <c r="I45" s="192"/>
    </row>
    <row r="46" spans="2:9" x14ac:dyDescent="0.25">
      <c r="B46" s="183" t="s">
        <v>56</v>
      </c>
      <c r="C46" s="193" t="s">
        <v>61</v>
      </c>
      <c r="D46" s="185" t="s">
        <v>189</v>
      </c>
      <c r="E46" s="185"/>
      <c r="F46" s="442">
        <f>1.5*300</f>
        <v>450</v>
      </c>
      <c r="G46" s="434"/>
      <c r="H46" s="191">
        <f t="shared" si="5"/>
        <v>0</v>
      </c>
      <c r="I46" s="192"/>
    </row>
    <row r="47" spans="2:9" x14ac:dyDescent="0.25">
      <c r="B47" s="183"/>
      <c r="C47" s="193"/>
      <c r="D47" s="185"/>
      <c r="E47" s="185"/>
      <c r="F47" s="442"/>
      <c r="G47" s="434"/>
      <c r="H47" s="191"/>
      <c r="I47" s="192"/>
    </row>
    <row r="48" spans="2:9" x14ac:dyDescent="0.25">
      <c r="B48" s="183" t="s">
        <v>57</v>
      </c>
      <c r="C48" s="193" t="s">
        <v>62</v>
      </c>
      <c r="D48" s="185" t="s">
        <v>189</v>
      </c>
      <c r="E48" s="185"/>
      <c r="F48" s="442">
        <f>1.5*300</f>
        <v>450</v>
      </c>
      <c r="G48" s="434"/>
      <c r="H48" s="191">
        <f t="shared" si="5"/>
        <v>0</v>
      </c>
      <c r="I48" s="192"/>
    </row>
    <row r="49" spans="2:9" x14ac:dyDescent="0.25">
      <c r="B49" s="183"/>
      <c r="C49" s="193"/>
      <c r="D49" s="185"/>
      <c r="E49" s="185"/>
      <c r="F49" s="442"/>
      <c r="G49" s="434"/>
      <c r="H49" s="191"/>
      <c r="I49" s="192"/>
    </row>
    <row r="50" spans="2:9" x14ac:dyDescent="0.25">
      <c r="B50" s="183" t="s">
        <v>58</v>
      </c>
      <c r="C50" s="193" t="s">
        <v>63</v>
      </c>
      <c r="D50" s="185" t="s">
        <v>189</v>
      </c>
      <c r="E50" s="185"/>
      <c r="F50" s="442">
        <f>1.5*150</f>
        <v>225</v>
      </c>
      <c r="G50" s="434"/>
      <c r="H50" s="191">
        <f t="shared" si="5"/>
        <v>0</v>
      </c>
      <c r="I50" s="192"/>
    </row>
    <row r="51" spans="2:9" x14ac:dyDescent="0.25">
      <c r="B51" s="183"/>
      <c r="C51" s="193"/>
      <c r="D51" s="185"/>
      <c r="E51" s="185"/>
      <c r="F51" s="442"/>
      <c r="G51" s="434"/>
      <c r="H51" s="191"/>
      <c r="I51" s="192"/>
    </row>
    <row r="52" spans="2:9" x14ac:dyDescent="0.25">
      <c r="B52" s="183" t="s">
        <v>59</v>
      </c>
      <c r="C52" s="193" t="s">
        <v>64</v>
      </c>
      <c r="D52" s="185" t="s">
        <v>189</v>
      </c>
      <c r="E52" s="185"/>
      <c r="F52" s="442">
        <f>1.5*600</f>
        <v>900</v>
      </c>
      <c r="G52" s="434"/>
      <c r="H52" s="191">
        <f t="shared" si="5"/>
        <v>0</v>
      </c>
      <c r="I52" s="192"/>
    </row>
    <row r="53" spans="2:9" x14ac:dyDescent="0.25">
      <c r="B53" s="183"/>
      <c r="C53" s="193"/>
      <c r="D53" s="185"/>
      <c r="E53" s="185"/>
      <c r="F53" s="442"/>
      <c r="G53" s="434"/>
      <c r="H53" s="191"/>
      <c r="I53" s="192"/>
    </row>
    <row r="54" spans="2:9" x14ac:dyDescent="0.25">
      <c r="B54" s="183" t="s">
        <v>65</v>
      </c>
      <c r="C54" s="193" t="s">
        <v>471</v>
      </c>
      <c r="D54" s="185"/>
      <c r="E54" s="185"/>
      <c r="F54" s="442"/>
      <c r="G54" s="434"/>
      <c r="H54" s="191"/>
      <c r="I54" s="192"/>
    </row>
    <row r="55" spans="2:9" x14ac:dyDescent="0.25">
      <c r="B55" s="183"/>
      <c r="C55" s="193"/>
      <c r="D55" s="185"/>
      <c r="E55" s="185"/>
      <c r="F55" s="442"/>
      <c r="G55" s="434"/>
      <c r="H55" s="191"/>
      <c r="I55" s="192"/>
    </row>
    <row r="56" spans="2:9" x14ac:dyDescent="0.25">
      <c r="B56" s="183" t="s">
        <v>54</v>
      </c>
      <c r="C56" s="193" t="s">
        <v>437</v>
      </c>
      <c r="D56" s="185" t="s">
        <v>189</v>
      </c>
      <c r="E56" s="185"/>
      <c r="F56" s="442">
        <f>1.5*100</f>
        <v>150</v>
      </c>
      <c r="G56" s="434"/>
      <c r="H56" s="191">
        <f t="shared" ref="H56" si="6">IF(D56="","",F56*G56)</f>
        <v>0</v>
      </c>
      <c r="I56" s="192"/>
    </row>
    <row r="57" spans="2:9" x14ac:dyDescent="0.25">
      <c r="B57" s="183"/>
      <c r="C57" s="193"/>
      <c r="D57" s="185"/>
      <c r="E57" s="185"/>
      <c r="F57" s="442"/>
      <c r="G57" s="434"/>
      <c r="H57" s="191"/>
      <c r="I57" s="192"/>
    </row>
    <row r="58" spans="2:9" x14ac:dyDescent="0.25">
      <c r="B58" s="183" t="s">
        <v>56</v>
      </c>
      <c r="C58" s="193" t="s">
        <v>438</v>
      </c>
      <c r="D58" s="185" t="s">
        <v>189</v>
      </c>
      <c r="E58" s="185"/>
      <c r="F58" s="442">
        <f>1.5*160</f>
        <v>240</v>
      </c>
      <c r="G58" s="434"/>
      <c r="H58" s="191">
        <f t="shared" ref="H58" si="7">IF(D58="","",F58*G58)</f>
        <v>0</v>
      </c>
      <c r="I58" s="192"/>
    </row>
    <row r="59" spans="2:9" x14ac:dyDescent="0.25">
      <c r="B59" s="183"/>
      <c r="C59" s="193"/>
      <c r="D59" s="185"/>
      <c r="E59" s="185"/>
      <c r="F59" s="442"/>
      <c r="G59" s="434"/>
      <c r="H59" s="191"/>
      <c r="I59" s="192"/>
    </row>
    <row r="60" spans="2:9" x14ac:dyDescent="0.25">
      <c r="B60" s="183" t="s">
        <v>57</v>
      </c>
      <c r="C60" s="193" t="s">
        <v>442</v>
      </c>
      <c r="D60" s="185" t="s">
        <v>189</v>
      </c>
      <c r="E60" s="185"/>
      <c r="F60" s="442">
        <f>1.5*150</f>
        <v>225</v>
      </c>
      <c r="G60" s="434"/>
      <c r="H60" s="191">
        <f t="shared" ref="H60" si="8">IF(D60="","",F60*G60)</f>
        <v>0</v>
      </c>
      <c r="I60" s="192"/>
    </row>
    <row r="61" spans="2:9" x14ac:dyDescent="0.25">
      <c r="B61" s="183"/>
      <c r="C61" s="193"/>
      <c r="D61" s="185"/>
      <c r="E61" s="185"/>
      <c r="F61" s="442"/>
      <c r="G61" s="434"/>
      <c r="H61" s="191"/>
      <c r="I61" s="192"/>
    </row>
    <row r="62" spans="2:9" x14ac:dyDescent="0.25">
      <c r="B62" s="183" t="s">
        <v>58</v>
      </c>
      <c r="C62" s="193" t="s">
        <v>66</v>
      </c>
      <c r="D62" s="185" t="s">
        <v>189</v>
      </c>
      <c r="E62" s="185"/>
      <c r="F62" s="442">
        <f>1.5*200</f>
        <v>300</v>
      </c>
      <c r="G62" s="434"/>
      <c r="H62" s="191">
        <f t="shared" ref="H62" si="9">IF(D62="","",F62*G62)</f>
        <v>0</v>
      </c>
      <c r="I62" s="192"/>
    </row>
    <row r="63" spans="2:9" x14ac:dyDescent="0.25">
      <c r="B63" s="183"/>
      <c r="C63" s="193"/>
      <c r="D63" s="185"/>
      <c r="E63" s="185"/>
      <c r="F63" s="442"/>
      <c r="G63" s="434"/>
      <c r="H63" s="191"/>
      <c r="I63" s="192"/>
    </row>
    <row r="64" spans="2:9" x14ac:dyDescent="0.25">
      <c r="B64" s="183" t="s">
        <v>59</v>
      </c>
      <c r="C64" s="193" t="s">
        <v>441</v>
      </c>
      <c r="D64" s="185" t="s">
        <v>189</v>
      </c>
      <c r="E64" s="185"/>
      <c r="F64" s="442">
        <f>1.5*100</f>
        <v>150</v>
      </c>
      <c r="G64" s="434"/>
      <c r="H64" s="191">
        <f t="shared" ref="H64" si="10">IF(D64="","",F64*G64)</f>
        <v>0</v>
      </c>
      <c r="I64" s="192"/>
    </row>
    <row r="65" spans="2:9" x14ac:dyDescent="0.25">
      <c r="B65" s="183"/>
      <c r="C65" s="193"/>
      <c r="D65" s="185"/>
      <c r="E65" s="185"/>
      <c r="F65" s="442"/>
      <c r="G65" s="434"/>
      <c r="H65" s="191"/>
      <c r="I65" s="192"/>
    </row>
    <row r="66" spans="2:9" x14ac:dyDescent="0.25">
      <c r="B66" s="183" t="s">
        <v>60</v>
      </c>
      <c r="C66" s="193" t="s">
        <v>67</v>
      </c>
      <c r="D66" s="185" t="s">
        <v>189</v>
      </c>
      <c r="E66" s="185"/>
      <c r="F66" s="442">
        <f>1.5*200</f>
        <v>300</v>
      </c>
      <c r="G66" s="434"/>
      <c r="H66" s="191">
        <f t="shared" ref="H66" si="11">IF(D66="","",F66*G66)</f>
        <v>0</v>
      </c>
      <c r="I66" s="192"/>
    </row>
    <row r="67" spans="2:9" x14ac:dyDescent="0.25">
      <c r="B67" s="183"/>
      <c r="C67" s="193"/>
      <c r="D67" s="185"/>
      <c r="E67" s="185"/>
      <c r="F67" s="442"/>
      <c r="G67" s="434"/>
      <c r="H67" s="191"/>
      <c r="I67" s="192"/>
    </row>
    <row r="68" spans="2:9" x14ac:dyDescent="0.25">
      <c r="B68" s="183" t="s">
        <v>439</v>
      </c>
      <c r="C68" s="220" t="s">
        <v>440</v>
      </c>
      <c r="D68" s="185" t="s">
        <v>189</v>
      </c>
      <c r="E68" s="185"/>
      <c r="F68" s="442">
        <f>1.5*200</f>
        <v>300</v>
      </c>
      <c r="G68" s="434"/>
      <c r="H68" s="191">
        <f t="shared" ref="H68" si="12">IF(D68="","",F68*G68)</f>
        <v>0</v>
      </c>
      <c r="I68" s="192"/>
    </row>
    <row r="69" spans="2:9" x14ac:dyDescent="0.25">
      <c r="B69" s="183"/>
      <c r="C69" s="193"/>
      <c r="D69" s="185"/>
      <c r="E69" s="185"/>
      <c r="F69" s="442"/>
      <c r="G69" s="434"/>
      <c r="H69" s="191"/>
      <c r="I69" s="192"/>
    </row>
    <row r="70" spans="2:9" x14ac:dyDescent="0.25">
      <c r="B70" s="183"/>
      <c r="C70" s="193"/>
      <c r="D70" s="185"/>
      <c r="E70" s="185"/>
      <c r="F70" s="442"/>
      <c r="G70" s="434"/>
      <c r="H70" s="191"/>
      <c r="I70" s="192"/>
    </row>
    <row r="71" spans="2:9" x14ac:dyDescent="0.25">
      <c r="B71" s="183"/>
      <c r="C71" s="193"/>
      <c r="D71" s="185"/>
      <c r="E71" s="185"/>
      <c r="F71" s="442"/>
      <c r="G71" s="434"/>
      <c r="H71" s="191"/>
      <c r="I71" s="192"/>
    </row>
    <row r="72" spans="2:9" x14ac:dyDescent="0.25">
      <c r="B72" s="206"/>
      <c r="C72" s="193"/>
      <c r="D72" s="185"/>
      <c r="E72" s="185"/>
      <c r="F72" s="442"/>
      <c r="G72" s="434"/>
      <c r="H72" s="191" t="str">
        <f t="shared" si="0"/>
        <v/>
      </c>
      <c r="I72" s="192"/>
    </row>
    <row r="73" spans="2:9" ht="24.9" customHeight="1" x14ac:dyDescent="0.25">
      <c r="B73" s="208" t="str">
        <f>B10</f>
        <v>C1.2</v>
      </c>
      <c r="C73" s="209" t="s">
        <v>13</v>
      </c>
      <c r="D73" s="210"/>
      <c r="E73" s="210"/>
      <c r="F73" s="447"/>
      <c r="G73" s="457"/>
      <c r="H73" s="269">
        <f>SUM(H9:H72)</f>
        <v>100000</v>
      </c>
      <c r="I73" s="192"/>
    </row>
    <row r="74" spans="2:9" x14ac:dyDescent="0.25">
      <c r="B74" s="415" t="str">
        <f>Client1</f>
        <v>Province of KwaZulu-Natal</v>
      </c>
      <c r="C74" s="415"/>
      <c r="D74" s="415"/>
      <c r="E74" s="415"/>
      <c r="F74" s="436" t="str">
        <f>"Contract No. "&amp;ContractNo</f>
        <v>Contract No. ZNB00511/00000/00/HOD/INF/21/T</v>
      </c>
      <c r="G74" s="426"/>
      <c r="H74" s="415"/>
      <c r="I74" s="192"/>
    </row>
    <row r="75" spans="2:9" x14ac:dyDescent="0.25">
      <c r="B75" s="415" t="str">
        <f>Client2</f>
        <v>Department of Transport</v>
      </c>
      <c r="C75" s="415"/>
      <c r="D75" s="415"/>
      <c r="E75" s="415"/>
      <c r="F75" s="436"/>
      <c r="G75" s="426"/>
      <c r="H75" s="415"/>
      <c r="I75" s="192"/>
    </row>
    <row r="76" spans="2:9" x14ac:dyDescent="0.25">
      <c r="B76" s="162"/>
      <c r="C76" s="162"/>
      <c r="D76" s="162"/>
      <c r="E76" s="162"/>
      <c r="F76" s="437"/>
      <c r="G76" s="427"/>
      <c r="H76" s="416"/>
      <c r="I76" s="192"/>
    </row>
    <row r="77" spans="2:9" x14ac:dyDescent="0.25">
      <c r="B77" s="424" t="s">
        <v>8</v>
      </c>
      <c r="C77" s="425"/>
      <c r="D77" s="425"/>
      <c r="E77" s="425"/>
      <c r="F77" s="438"/>
      <c r="G77" s="428"/>
      <c r="H77" s="421" t="str">
        <f>H4</f>
        <v>CHAPTER C1.2</v>
      </c>
      <c r="I77" s="192"/>
    </row>
    <row r="78" spans="2:9" ht="13.2" customHeight="1" x14ac:dyDescent="0.25">
      <c r="B78" s="417" t="str">
        <f>ContractDescription</f>
        <v>THE UPGRADE OF DISTRICT ROAD 1001 (KM 0+000 TO KM 4+780) IN THE UMGUNGUNDLOVU DISTRICT UNDER PIETERMARITZBURG REGION</v>
      </c>
      <c r="C78" s="418"/>
      <c r="D78" s="418"/>
      <c r="E78" s="418"/>
      <c r="F78" s="439"/>
      <c r="G78" s="429"/>
      <c r="H78" s="422"/>
      <c r="I78" s="192"/>
    </row>
    <row r="79" spans="2:9" x14ac:dyDescent="0.25">
      <c r="B79" s="417"/>
      <c r="C79" s="418"/>
      <c r="D79" s="418"/>
      <c r="E79" s="418"/>
      <c r="F79" s="439"/>
      <c r="G79" s="429"/>
      <c r="H79" s="422"/>
      <c r="I79" s="192"/>
    </row>
    <row r="80" spans="2:9" x14ac:dyDescent="0.25">
      <c r="B80" s="419"/>
      <c r="C80" s="420"/>
      <c r="D80" s="420"/>
      <c r="E80" s="420"/>
      <c r="F80" s="440"/>
      <c r="G80" s="430"/>
      <c r="H80" s="423"/>
      <c r="I80" s="192"/>
    </row>
    <row r="81" spans="2:9" x14ac:dyDescent="0.25">
      <c r="B81" s="180" t="s">
        <v>0</v>
      </c>
      <c r="C81" s="164" t="s">
        <v>1</v>
      </c>
      <c r="D81" s="164" t="s">
        <v>2</v>
      </c>
      <c r="E81" s="164" t="s">
        <v>9</v>
      </c>
      <c r="F81" s="441" t="s">
        <v>3</v>
      </c>
      <c r="G81" s="431" t="s">
        <v>4</v>
      </c>
      <c r="H81" s="164" t="s">
        <v>5</v>
      </c>
      <c r="I81" s="192"/>
    </row>
    <row r="82" spans="2:9" x14ac:dyDescent="0.25">
      <c r="B82" s="212"/>
      <c r="C82" s="213" t="s">
        <v>33</v>
      </c>
      <c r="D82" s="214"/>
      <c r="E82" s="214"/>
      <c r="F82" s="448"/>
      <c r="G82" s="458"/>
      <c r="H82" s="269">
        <f>H73</f>
        <v>100000</v>
      </c>
      <c r="I82" s="192"/>
    </row>
    <row r="83" spans="2:9" x14ac:dyDescent="0.25">
      <c r="B83" s="283"/>
      <c r="C83" s="184"/>
      <c r="D83" s="165"/>
      <c r="E83" s="165"/>
      <c r="F83" s="449"/>
      <c r="G83" s="459"/>
      <c r="H83" s="284" t="str">
        <f t="shared" si="0"/>
        <v/>
      </c>
      <c r="I83" s="192"/>
    </row>
    <row r="84" spans="2:9" x14ac:dyDescent="0.25">
      <c r="B84" s="183" t="s">
        <v>68</v>
      </c>
      <c r="C84" s="193" t="s">
        <v>472</v>
      </c>
      <c r="D84" s="185"/>
      <c r="E84" s="185"/>
      <c r="F84" s="450"/>
      <c r="G84" s="460"/>
      <c r="H84" s="194"/>
      <c r="I84" s="192"/>
    </row>
    <row r="85" spans="2:9" x14ac:dyDescent="0.25">
      <c r="B85" s="183"/>
      <c r="C85" s="193"/>
      <c r="D85" s="185"/>
      <c r="E85" s="185"/>
      <c r="F85" s="442"/>
      <c r="G85" s="435"/>
      <c r="H85" s="194"/>
      <c r="I85" s="192"/>
    </row>
    <row r="86" spans="2:9" x14ac:dyDescent="0.25">
      <c r="B86" s="183" t="s">
        <v>54</v>
      </c>
      <c r="C86" s="193" t="s">
        <v>443</v>
      </c>
      <c r="D86" s="185" t="s">
        <v>30</v>
      </c>
      <c r="E86" s="185"/>
      <c r="F86" s="442">
        <v>2000</v>
      </c>
      <c r="G86" s="435"/>
      <c r="H86" s="191">
        <f t="shared" ref="H86" si="13">IF(D86="","",F86*G86)</f>
        <v>0</v>
      </c>
      <c r="I86" s="192"/>
    </row>
    <row r="87" spans="2:9" x14ac:dyDescent="0.25">
      <c r="B87" s="183"/>
      <c r="C87" s="193"/>
      <c r="D87" s="185"/>
      <c r="E87" s="185"/>
      <c r="F87" s="442"/>
      <c r="G87" s="435"/>
      <c r="H87" s="194"/>
      <c r="I87" s="192"/>
    </row>
    <row r="88" spans="2:9" x14ac:dyDescent="0.25">
      <c r="B88" s="183" t="s">
        <v>56</v>
      </c>
      <c r="C88" s="193" t="s">
        <v>444</v>
      </c>
      <c r="D88" s="185" t="s">
        <v>30</v>
      </c>
      <c r="E88" s="185"/>
      <c r="F88" s="442">
        <v>2000</v>
      </c>
      <c r="G88" s="435"/>
      <c r="H88" s="191">
        <f t="shared" ref="H88" si="14">IF(D88="","",F88*G88)</f>
        <v>0</v>
      </c>
      <c r="I88" s="192"/>
    </row>
    <row r="89" spans="2:9" x14ac:dyDescent="0.25">
      <c r="B89" s="183"/>
      <c r="C89" s="193"/>
      <c r="D89" s="185"/>
      <c r="E89" s="185"/>
      <c r="F89" s="442"/>
      <c r="G89" s="435"/>
      <c r="H89" s="194" t="str">
        <f t="shared" si="0"/>
        <v/>
      </c>
      <c r="I89" s="192"/>
    </row>
    <row r="90" spans="2:9" x14ac:dyDescent="0.25">
      <c r="B90" s="183" t="s">
        <v>69</v>
      </c>
      <c r="C90" s="193" t="s">
        <v>70</v>
      </c>
      <c r="D90" s="185" t="s">
        <v>30</v>
      </c>
      <c r="E90" s="185"/>
      <c r="F90" s="442"/>
      <c r="G90" s="435"/>
      <c r="H90" s="194" t="s">
        <v>445</v>
      </c>
      <c r="I90" s="192"/>
    </row>
    <row r="91" spans="2:9" x14ac:dyDescent="0.25">
      <c r="B91" s="183"/>
      <c r="C91" s="193"/>
      <c r="D91" s="185"/>
      <c r="E91" s="185"/>
      <c r="F91" s="442"/>
      <c r="G91" s="435"/>
      <c r="H91" s="194" t="str">
        <f t="shared" ref="H91:H98" si="15">IF(D91="","",F91*G91)</f>
        <v/>
      </c>
      <c r="I91" s="192"/>
    </row>
    <row r="92" spans="2:9" ht="15.6" x14ac:dyDescent="0.25">
      <c r="B92" s="183" t="s">
        <v>58</v>
      </c>
      <c r="C92" s="193" t="s">
        <v>520</v>
      </c>
      <c r="D92" s="185" t="s">
        <v>30</v>
      </c>
      <c r="E92" s="185"/>
      <c r="F92" s="442">
        <v>2000</v>
      </c>
      <c r="G92" s="435"/>
      <c r="H92" s="191">
        <f t="shared" si="15"/>
        <v>0</v>
      </c>
      <c r="I92" s="192"/>
    </row>
    <row r="93" spans="2:9" s="171" customFormat="1" ht="20.100000000000001" customHeight="1" x14ac:dyDescent="0.25">
      <c r="B93" s="183"/>
      <c r="C93" s="193"/>
      <c r="D93" s="185"/>
      <c r="E93" s="185"/>
      <c r="F93" s="442"/>
      <c r="G93" s="435"/>
      <c r="H93" s="194" t="str">
        <f t="shared" si="15"/>
        <v/>
      </c>
      <c r="I93" s="216"/>
    </row>
    <row r="94" spans="2:9" x14ac:dyDescent="0.25">
      <c r="B94" s="183" t="s">
        <v>71</v>
      </c>
      <c r="C94" s="193" t="s">
        <v>72</v>
      </c>
      <c r="D94" s="185"/>
      <c r="E94" s="185"/>
      <c r="F94" s="442"/>
      <c r="G94" s="435"/>
      <c r="H94" s="194" t="str">
        <f t="shared" si="15"/>
        <v/>
      </c>
    </row>
    <row r="95" spans="2:9" x14ac:dyDescent="0.25">
      <c r="B95" s="183"/>
      <c r="C95" s="193"/>
      <c r="D95" s="185"/>
      <c r="E95" s="185"/>
      <c r="F95" s="442"/>
      <c r="G95" s="435"/>
      <c r="H95" s="194" t="str">
        <f t="shared" si="15"/>
        <v/>
      </c>
    </row>
    <row r="96" spans="2:9" x14ac:dyDescent="0.25">
      <c r="B96" s="183" t="s">
        <v>54</v>
      </c>
      <c r="C96" s="193" t="s">
        <v>73</v>
      </c>
      <c r="D96" s="185" t="s">
        <v>293</v>
      </c>
      <c r="E96" s="185"/>
      <c r="F96" s="442">
        <v>1</v>
      </c>
      <c r="G96" s="451">
        <v>80000</v>
      </c>
      <c r="H96" s="194">
        <f t="shared" si="15"/>
        <v>80000</v>
      </c>
    </row>
    <row r="97" spans="2:9" x14ac:dyDescent="0.25">
      <c r="B97" s="183"/>
      <c r="C97" s="193"/>
      <c r="D97" s="185"/>
      <c r="E97" s="185"/>
      <c r="F97" s="442"/>
      <c r="G97" s="435"/>
      <c r="H97" s="194" t="str">
        <f t="shared" si="15"/>
        <v/>
      </c>
      <c r="I97" s="178"/>
    </row>
    <row r="98" spans="2:9" ht="26.4" x14ac:dyDescent="0.25">
      <c r="B98" s="183" t="s">
        <v>56</v>
      </c>
      <c r="C98" s="193" t="s">
        <v>74</v>
      </c>
      <c r="D98" s="185" t="s">
        <v>32</v>
      </c>
      <c r="E98" s="185"/>
      <c r="F98" s="451">
        <v>80000</v>
      </c>
      <c r="G98" s="461"/>
      <c r="H98" s="191">
        <f t="shared" si="15"/>
        <v>0</v>
      </c>
      <c r="I98" s="179"/>
    </row>
    <row r="99" spans="2:9" x14ac:dyDescent="0.25">
      <c r="B99" s="183"/>
      <c r="C99" s="193"/>
      <c r="D99" s="185"/>
      <c r="E99" s="185"/>
      <c r="F99" s="442"/>
      <c r="G99" s="435"/>
      <c r="H99" s="194"/>
      <c r="I99" s="179"/>
    </row>
    <row r="100" spans="2:9" s="182" customFormat="1" x14ac:dyDescent="0.25">
      <c r="B100" s="189" t="s">
        <v>515</v>
      </c>
      <c r="C100" s="190" t="s">
        <v>516</v>
      </c>
      <c r="D100" s="185"/>
      <c r="E100" s="185"/>
      <c r="F100" s="442"/>
      <c r="G100" s="435"/>
      <c r="H100" s="194"/>
      <c r="I100" s="181"/>
    </row>
    <row r="101" spans="2:9" s="171" customFormat="1" x14ac:dyDescent="0.25">
      <c r="B101" s="183"/>
      <c r="C101" s="193"/>
      <c r="D101" s="185"/>
      <c r="E101" s="185"/>
      <c r="F101" s="442"/>
      <c r="G101" s="435"/>
      <c r="H101" s="194"/>
      <c r="I101" s="216"/>
    </row>
    <row r="102" spans="2:9" x14ac:dyDescent="0.25">
      <c r="B102" s="206" t="s">
        <v>54</v>
      </c>
      <c r="C102" s="184" t="s">
        <v>517</v>
      </c>
      <c r="D102" s="165" t="s">
        <v>329</v>
      </c>
      <c r="E102" s="165"/>
      <c r="F102" s="451">
        <f>365000</f>
        <v>365000</v>
      </c>
      <c r="G102" s="451">
        <v>1</v>
      </c>
      <c r="H102" s="194">
        <f t="shared" ref="H102" si="16">IF(D102="","",F102*G102)</f>
        <v>365000</v>
      </c>
      <c r="I102" s="192"/>
    </row>
    <row r="103" spans="2:9" x14ac:dyDescent="0.25">
      <c r="B103" s="183"/>
      <c r="C103" s="193"/>
      <c r="D103" s="185"/>
      <c r="E103" s="185"/>
      <c r="F103" s="442"/>
      <c r="G103" s="435"/>
      <c r="H103" s="194"/>
      <c r="I103" s="192"/>
    </row>
    <row r="104" spans="2:9" ht="26.4" x14ac:dyDescent="0.25">
      <c r="B104" s="206" t="s">
        <v>56</v>
      </c>
      <c r="C104" s="184" t="s">
        <v>487</v>
      </c>
      <c r="D104" s="165" t="s">
        <v>32</v>
      </c>
      <c r="E104" s="165"/>
      <c r="F104" s="452">
        <f>+H102</f>
        <v>365000</v>
      </c>
      <c r="G104" s="461"/>
      <c r="H104" s="191">
        <f t="shared" ref="H104" si="17">IF(D104="","",F104*G104)</f>
        <v>0</v>
      </c>
      <c r="I104" s="192"/>
    </row>
    <row r="105" spans="2:9" x14ac:dyDescent="0.25">
      <c r="B105" s="183"/>
      <c r="C105" s="193"/>
      <c r="D105" s="185"/>
      <c r="E105" s="185"/>
      <c r="F105" s="442"/>
      <c r="G105" s="435"/>
      <c r="H105" s="194" t="str">
        <f t="shared" ref="H105" si="18">IF(D105="","",F105*G105)</f>
        <v/>
      </c>
      <c r="I105" s="192"/>
    </row>
    <row r="106" spans="2:9" ht="26.4" x14ac:dyDescent="0.25">
      <c r="B106" s="286" t="s">
        <v>577</v>
      </c>
      <c r="C106" s="273" t="s">
        <v>578</v>
      </c>
      <c r="D106" s="185"/>
      <c r="E106" s="185"/>
      <c r="F106" s="442"/>
      <c r="G106" s="435"/>
      <c r="H106" s="194"/>
      <c r="I106" s="192"/>
    </row>
    <row r="107" spans="2:9" x14ac:dyDescent="0.25">
      <c r="B107" s="183"/>
      <c r="C107" s="285"/>
      <c r="D107" s="185"/>
      <c r="E107" s="185"/>
      <c r="F107" s="442"/>
      <c r="G107" s="435"/>
      <c r="H107" s="194"/>
      <c r="I107" s="192"/>
    </row>
    <row r="108" spans="2:9" x14ac:dyDescent="0.25">
      <c r="B108" s="287" t="s">
        <v>579</v>
      </c>
      <c r="C108" s="222" t="s">
        <v>586</v>
      </c>
      <c r="D108" s="288" t="s">
        <v>330</v>
      </c>
      <c r="E108" s="185"/>
      <c r="F108" s="442">
        <v>150000</v>
      </c>
      <c r="G108" s="451">
        <v>1</v>
      </c>
      <c r="H108" s="194">
        <f t="shared" ref="H108:H110" si="19">IF(D108="","",F108*G108)</f>
        <v>150000</v>
      </c>
      <c r="I108" s="192"/>
    </row>
    <row r="109" spans="2:9" x14ac:dyDescent="0.25">
      <c r="B109" s="287"/>
      <c r="C109" s="222"/>
      <c r="D109" s="288"/>
      <c r="E109" s="185"/>
      <c r="F109" s="442"/>
      <c r="G109" s="435"/>
      <c r="H109" s="194"/>
      <c r="I109" s="192"/>
    </row>
    <row r="110" spans="2:9" ht="26.4" x14ac:dyDescent="0.25">
      <c r="B110" s="287"/>
      <c r="C110" s="267" t="s">
        <v>587</v>
      </c>
      <c r="D110" s="165" t="s">
        <v>32</v>
      </c>
      <c r="E110" s="185"/>
      <c r="F110" s="452">
        <f>H108</f>
        <v>150000</v>
      </c>
      <c r="G110" s="461"/>
      <c r="H110" s="191">
        <f t="shared" ref="H110" si="20">IF(D110="","",F110*G110)</f>
        <v>0</v>
      </c>
      <c r="I110" s="192"/>
    </row>
    <row r="111" spans="2:9" x14ac:dyDescent="0.25">
      <c r="B111" s="183"/>
      <c r="C111" s="285"/>
      <c r="D111" s="185"/>
      <c r="E111" s="185"/>
      <c r="F111" s="442"/>
      <c r="G111" s="435"/>
      <c r="H111" s="194"/>
      <c r="I111" s="192"/>
    </row>
    <row r="112" spans="2:9" x14ac:dyDescent="0.25">
      <c r="B112" s="287" t="s">
        <v>580</v>
      </c>
      <c r="C112" s="222" t="s">
        <v>588</v>
      </c>
      <c r="D112" s="288" t="s">
        <v>330</v>
      </c>
      <c r="E112" s="185"/>
      <c r="F112" s="442">
        <v>100000</v>
      </c>
      <c r="G112" s="451">
        <v>1</v>
      </c>
      <c r="H112" s="194">
        <f t="shared" ref="H112" si="21">IF(D112="","",F112*G112)</f>
        <v>100000</v>
      </c>
      <c r="I112" s="192"/>
    </row>
    <row r="113" spans="2:9" x14ac:dyDescent="0.25">
      <c r="B113" s="287"/>
      <c r="C113" s="222"/>
      <c r="D113" s="288"/>
      <c r="E113" s="185"/>
      <c r="F113" s="442"/>
      <c r="G113" s="435"/>
      <c r="H113" s="194"/>
      <c r="I113" s="192"/>
    </row>
    <row r="114" spans="2:9" ht="26.4" x14ac:dyDescent="0.25">
      <c r="B114" s="287"/>
      <c r="C114" s="267" t="s">
        <v>599</v>
      </c>
      <c r="D114" s="165" t="s">
        <v>32</v>
      </c>
      <c r="E114" s="185"/>
      <c r="F114" s="452">
        <f>H112</f>
        <v>100000</v>
      </c>
      <c r="G114" s="461"/>
      <c r="H114" s="191">
        <f t="shared" ref="H114" si="22">IF(D114="","",F114*G114)</f>
        <v>0</v>
      </c>
      <c r="I114" s="192"/>
    </row>
    <row r="115" spans="2:9" x14ac:dyDescent="0.25">
      <c r="B115" s="183"/>
      <c r="C115" s="285"/>
      <c r="D115" s="185"/>
      <c r="E115" s="185"/>
      <c r="F115" s="442"/>
      <c r="G115" s="435"/>
      <c r="H115" s="194"/>
      <c r="I115" s="192"/>
    </row>
    <row r="116" spans="2:9" x14ac:dyDescent="0.25">
      <c r="B116" s="287" t="s">
        <v>581</v>
      </c>
      <c r="C116" s="222" t="s">
        <v>589</v>
      </c>
      <c r="D116" s="288" t="s">
        <v>330</v>
      </c>
      <c r="E116" s="185"/>
      <c r="F116" s="442">
        <v>100000</v>
      </c>
      <c r="G116" s="451">
        <v>1</v>
      </c>
      <c r="H116" s="194">
        <f t="shared" ref="H116" si="23">IF(D116="","",F116*G116)</f>
        <v>100000</v>
      </c>
      <c r="I116" s="192"/>
    </row>
    <row r="117" spans="2:9" x14ac:dyDescent="0.25">
      <c r="B117" s="287"/>
      <c r="C117" s="222"/>
      <c r="D117" s="288"/>
      <c r="E117" s="185"/>
      <c r="F117" s="442"/>
      <c r="G117" s="435"/>
      <c r="H117" s="194"/>
      <c r="I117" s="192"/>
    </row>
    <row r="118" spans="2:9" ht="26.4" x14ac:dyDescent="0.25">
      <c r="B118" s="287"/>
      <c r="C118" s="267" t="s">
        <v>598</v>
      </c>
      <c r="D118" s="165" t="s">
        <v>32</v>
      </c>
      <c r="E118" s="185"/>
      <c r="F118" s="452">
        <f>H116</f>
        <v>100000</v>
      </c>
      <c r="G118" s="461"/>
      <c r="H118" s="191">
        <f t="shared" ref="H118" si="24">IF(D118="","",F118*G118)</f>
        <v>0</v>
      </c>
      <c r="I118" s="192"/>
    </row>
    <row r="119" spans="2:9" x14ac:dyDescent="0.25">
      <c r="B119" s="183"/>
      <c r="C119" s="285"/>
      <c r="D119" s="185"/>
      <c r="E119" s="185"/>
      <c r="F119" s="442"/>
      <c r="G119" s="435"/>
      <c r="H119" s="194"/>
      <c r="I119" s="192"/>
    </row>
    <row r="120" spans="2:9" x14ac:dyDescent="0.25">
      <c r="B120" s="287" t="s">
        <v>582</v>
      </c>
      <c r="C120" s="222" t="s">
        <v>590</v>
      </c>
      <c r="D120" s="288" t="s">
        <v>330</v>
      </c>
      <c r="E120" s="185"/>
      <c r="F120" s="442">
        <v>100000</v>
      </c>
      <c r="G120" s="451">
        <v>1</v>
      </c>
      <c r="H120" s="194">
        <f t="shared" ref="H120" si="25">IF(D120="","",F120*G120)</f>
        <v>100000</v>
      </c>
      <c r="I120" s="192"/>
    </row>
    <row r="121" spans="2:9" x14ac:dyDescent="0.25">
      <c r="B121" s="287"/>
      <c r="C121" s="222"/>
      <c r="D121" s="288"/>
      <c r="E121" s="185"/>
      <c r="F121" s="442"/>
      <c r="G121" s="435"/>
      <c r="H121" s="194"/>
      <c r="I121" s="192"/>
    </row>
    <row r="122" spans="2:9" ht="26.4" x14ac:dyDescent="0.25">
      <c r="B122" s="287"/>
      <c r="C122" s="267" t="s">
        <v>597</v>
      </c>
      <c r="D122" s="165" t="s">
        <v>32</v>
      </c>
      <c r="E122" s="185"/>
      <c r="F122" s="452">
        <f>H120</f>
        <v>100000</v>
      </c>
      <c r="G122" s="461"/>
      <c r="H122" s="191">
        <f t="shared" ref="H122" si="26">IF(D122="","",F122*G122)</f>
        <v>0</v>
      </c>
      <c r="I122" s="192"/>
    </row>
    <row r="123" spans="2:9" x14ac:dyDescent="0.25">
      <c r="B123" s="183"/>
      <c r="C123" s="285"/>
      <c r="D123" s="185"/>
      <c r="E123" s="185"/>
      <c r="F123" s="442"/>
      <c r="G123" s="435"/>
      <c r="H123" s="194"/>
      <c r="I123" s="192"/>
    </row>
    <row r="124" spans="2:9" x14ac:dyDescent="0.25">
      <c r="B124" s="287" t="s">
        <v>583</v>
      </c>
      <c r="C124" s="222" t="s">
        <v>591</v>
      </c>
      <c r="D124" s="288" t="s">
        <v>330</v>
      </c>
      <c r="E124" s="185"/>
      <c r="F124" s="442">
        <v>50000</v>
      </c>
      <c r="G124" s="451">
        <v>1</v>
      </c>
      <c r="H124" s="194">
        <f t="shared" ref="H124" si="27">IF(D124="","",F124*G124)</f>
        <v>50000</v>
      </c>
      <c r="I124" s="192"/>
    </row>
    <row r="125" spans="2:9" x14ac:dyDescent="0.25">
      <c r="B125" s="287"/>
      <c r="C125" s="222"/>
      <c r="D125" s="288"/>
      <c r="E125" s="185"/>
      <c r="F125" s="442"/>
      <c r="G125" s="435"/>
      <c r="H125" s="194"/>
      <c r="I125" s="192"/>
    </row>
    <row r="126" spans="2:9" ht="26.4" x14ac:dyDescent="0.25">
      <c r="B126" s="287"/>
      <c r="C126" s="267" t="s">
        <v>596</v>
      </c>
      <c r="D126" s="165" t="s">
        <v>32</v>
      </c>
      <c r="E126" s="185"/>
      <c r="F126" s="452">
        <f>H124</f>
        <v>50000</v>
      </c>
      <c r="G126" s="461"/>
      <c r="H126" s="191">
        <f t="shared" ref="H126" si="28">IF(D126="","",F126*G126)</f>
        <v>0</v>
      </c>
      <c r="I126" s="192"/>
    </row>
    <row r="127" spans="2:9" x14ac:dyDescent="0.25">
      <c r="B127" s="183"/>
      <c r="C127" s="285"/>
      <c r="D127" s="185"/>
      <c r="E127" s="185"/>
      <c r="F127" s="442"/>
      <c r="G127" s="435"/>
      <c r="H127" s="194"/>
      <c r="I127" s="192"/>
    </row>
    <row r="128" spans="2:9" x14ac:dyDescent="0.25">
      <c r="B128" s="287" t="s">
        <v>584</v>
      </c>
      <c r="C128" s="222" t="s">
        <v>592</v>
      </c>
      <c r="D128" s="288" t="s">
        <v>330</v>
      </c>
      <c r="E128" s="165"/>
      <c r="F128" s="442">
        <v>100000</v>
      </c>
      <c r="G128" s="451">
        <v>1</v>
      </c>
      <c r="H128" s="194">
        <f t="shared" ref="H128" si="29">IF(D128="","",F128*G128)</f>
        <v>100000</v>
      </c>
      <c r="I128" s="192"/>
    </row>
    <row r="129" spans="2:9" x14ac:dyDescent="0.25">
      <c r="B129" s="287"/>
      <c r="C129" s="222"/>
      <c r="D129" s="288"/>
      <c r="E129" s="165"/>
      <c r="F129" s="442"/>
      <c r="G129" s="435"/>
      <c r="H129" s="194"/>
      <c r="I129" s="192"/>
    </row>
    <row r="130" spans="2:9" ht="26.4" x14ac:dyDescent="0.25">
      <c r="B130" s="287"/>
      <c r="C130" s="267" t="s">
        <v>595</v>
      </c>
      <c r="D130" s="165" t="s">
        <v>32</v>
      </c>
      <c r="E130" s="165"/>
      <c r="F130" s="452">
        <f>H128</f>
        <v>100000</v>
      </c>
      <c r="G130" s="461"/>
      <c r="H130" s="191">
        <f t="shared" ref="H130" si="30">IF(D130="","",F130*G130)</f>
        <v>0</v>
      </c>
      <c r="I130" s="192"/>
    </row>
    <row r="131" spans="2:9" x14ac:dyDescent="0.25">
      <c r="B131" s="183"/>
      <c r="C131" s="285"/>
      <c r="D131" s="185"/>
      <c r="E131" s="185"/>
      <c r="F131" s="442"/>
      <c r="G131" s="435"/>
      <c r="H131" s="194"/>
      <c r="I131" s="192"/>
    </row>
    <row r="132" spans="2:9" x14ac:dyDescent="0.25">
      <c r="B132" s="287" t="s">
        <v>585</v>
      </c>
      <c r="C132" s="222" t="s">
        <v>593</v>
      </c>
      <c r="D132" s="288" t="s">
        <v>330</v>
      </c>
      <c r="E132" s="165"/>
      <c r="F132" s="442">
        <v>50000</v>
      </c>
      <c r="G132" s="451">
        <v>1</v>
      </c>
      <c r="H132" s="194">
        <f t="shared" ref="H132" si="31">IF(D132="","",F132*G132)</f>
        <v>50000</v>
      </c>
      <c r="I132" s="192"/>
    </row>
    <row r="133" spans="2:9" x14ac:dyDescent="0.25">
      <c r="B133" s="183"/>
      <c r="C133" s="285"/>
      <c r="D133" s="185"/>
      <c r="E133" s="185"/>
      <c r="F133" s="442"/>
      <c r="G133" s="435"/>
      <c r="H133" s="194"/>
      <c r="I133" s="192"/>
    </row>
    <row r="134" spans="2:9" ht="26.4" x14ac:dyDescent="0.25">
      <c r="B134" s="183"/>
      <c r="C134" s="267" t="s">
        <v>594</v>
      </c>
      <c r="D134" s="165" t="s">
        <v>32</v>
      </c>
      <c r="E134" s="185"/>
      <c r="F134" s="452">
        <f>H132</f>
        <v>50000</v>
      </c>
      <c r="G134" s="461"/>
      <c r="H134" s="191">
        <f t="shared" ref="H134" si="32">IF(D134="","",F134*G134)</f>
        <v>0</v>
      </c>
      <c r="I134" s="192"/>
    </row>
    <row r="135" spans="2:9" x14ac:dyDescent="0.25">
      <c r="B135" s="183"/>
      <c r="C135" s="207"/>
      <c r="D135" s="185"/>
      <c r="E135" s="185"/>
      <c r="F135" s="442"/>
      <c r="G135" s="435"/>
      <c r="H135" s="194"/>
      <c r="I135" s="192"/>
    </row>
    <row r="136" spans="2:9" x14ac:dyDescent="0.25">
      <c r="B136" s="183"/>
      <c r="C136" s="207"/>
      <c r="D136" s="185"/>
      <c r="E136" s="185"/>
      <c r="F136" s="442"/>
      <c r="G136" s="435"/>
      <c r="H136" s="194"/>
      <c r="I136" s="192"/>
    </row>
    <row r="137" spans="2:9" x14ac:dyDescent="0.25">
      <c r="B137" s="183"/>
      <c r="C137" s="207"/>
      <c r="D137" s="185"/>
      <c r="E137" s="185"/>
      <c r="F137" s="442"/>
      <c r="G137" s="435"/>
      <c r="H137" s="194"/>
      <c r="I137" s="192"/>
    </row>
    <row r="138" spans="2:9" x14ac:dyDescent="0.25">
      <c r="B138" s="183"/>
      <c r="C138" s="193"/>
      <c r="D138" s="185"/>
      <c r="E138" s="185"/>
      <c r="F138" s="442"/>
      <c r="G138" s="435"/>
      <c r="H138" s="194"/>
      <c r="I138" s="192"/>
    </row>
    <row r="139" spans="2:9" x14ac:dyDescent="0.25">
      <c r="B139" s="183"/>
      <c r="C139" s="193"/>
      <c r="D139" s="185"/>
      <c r="E139" s="185"/>
      <c r="F139" s="442"/>
      <c r="G139" s="435"/>
      <c r="H139" s="194"/>
      <c r="I139" s="192"/>
    </row>
    <row r="140" spans="2:9" x14ac:dyDescent="0.25">
      <c r="B140" s="183"/>
      <c r="C140" s="193"/>
      <c r="D140" s="185"/>
      <c r="E140" s="185"/>
      <c r="F140" s="442"/>
      <c r="G140" s="435"/>
      <c r="H140" s="194"/>
      <c r="I140" s="192"/>
    </row>
    <row r="141" spans="2:9" x14ac:dyDescent="0.25">
      <c r="B141" s="183"/>
      <c r="C141" s="193"/>
      <c r="D141" s="185"/>
      <c r="E141" s="185"/>
      <c r="F141" s="442"/>
      <c r="G141" s="435"/>
      <c r="H141" s="194"/>
      <c r="I141" s="192"/>
    </row>
    <row r="142" spans="2:9" x14ac:dyDescent="0.25">
      <c r="B142" s="183"/>
      <c r="C142" s="193"/>
      <c r="D142" s="185"/>
      <c r="E142" s="185"/>
      <c r="F142" s="442"/>
      <c r="G142" s="435"/>
      <c r="H142" s="194"/>
      <c r="I142" s="192"/>
    </row>
    <row r="143" spans="2:9" x14ac:dyDescent="0.25">
      <c r="B143" s="183"/>
      <c r="C143" s="193"/>
      <c r="D143" s="185"/>
      <c r="E143" s="185"/>
      <c r="F143" s="442"/>
      <c r="G143" s="435"/>
      <c r="H143" s="194"/>
      <c r="I143" s="192"/>
    </row>
    <row r="144" spans="2:9" x14ac:dyDescent="0.25">
      <c r="B144" s="183"/>
      <c r="C144" s="193"/>
      <c r="D144" s="185"/>
      <c r="E144" s="185"/>
      <c r="F144" s="442"/>
      <c r="G144" s="435"/>
      <c r="H144" s="194"/>
      <c r="I144" s="192"/>
    </row>
    <row r="145" spans="2:9" x14ac:dyDescent="0.25">
      <c r="B145" s="183"/>
      <c r="C145" s="193"/>
      <c r="D145" s="185"/>
      <c r="E145" s="185"/>
      <c r="F145" s="442"/>
      <c r="G145" s="435"/>
      <c r="H145" s="194"/>
      <c r="I145" s="192"/>
    </row>
    <row r="146" spans="2:9" ht="24.9" customHeight="1" x14ac:dyDescent="0.25">
      <c r="B146" s="212" t="str">
        <f>B73</f>
        <v>C1.2</v>
      </c>
      <c r="C146" s="213" t="s">
        <v>13</v>
      </c>
      <c r="D146" s="214"/>
      <c r="E146" s="214"/>
      <c r="F146" s="448"/>
      <c r="G146" s="458"/>
      <c r="H146" s="269">
        <f>SUM(H82:H145)</f>
        <v>1195000</v>
      </c>
      <c r="I146" s="192"/>
    </row>
    <row r="147" spans="2:9" x14ac:dyDescent="0.25">
      <c r="I147" s="192"/>
    </row>
    <row r="148" spans="2:9" x14ac:dyDescent="0.25">
      <c r="I148" s="192"/>
    </row>
    <row r="149" spans="2:9" x14ac:dyDescent="0.25">
      <c r="I149" s="192"/>
    </row>
    <row r="150" spans="2:9" x14ac:dyDescent="0.25">
      <c r="I150" s="192"/>
    </row>
    <row r="151" spans="2:9" x14ac:dyDescent="0.25">
      <c r="I151" s="192"/>
    </row>
    <row r="152" spans="2:9" x14ac:dyDescent="0.25">
      <c r="I152" s="192"/>
    </row>
    <row r="153" spans="2:9" x14ac:dyDescent="0.25">
      <c r="I153" s="192"/>
    </row>
    <row r="154" spans="2:9" x14ac:dyDescent="0.25">
      <c r="I154" s="192"/>
    </row>
    <row r="155" spans="2:9" x14ac:dyDescent="0.25">
      <c r="I155" s="192"/>
    </row>
    <row r="156" spans="2:9" x14ac:dyDescent="0.25">
      <c r="I156" s="192"/>
    </row>
    <row r="157" spans="2:9" x14ac:dyDescent="0.25">
      <c r="I157" s="192"/>
    </row>
    <row r="158" spans="2:9" x14ac:dyDescent="0.25">
      <c r="I158" s="192"/>
    </row>
    <row r="159" spans="2:9" x14ac:dyDescent="0.25">
      <c r="I159" s="192"/>
    </row>
    <row r="160" spans="2:9" x14ac:dyDescent="0.25">
      <c r="I160" s="192"/>
    </row>
    <row r="161" spans="2:9" x14ac:dyDescent="0.25">
      <c r="I161" s="192"/>
    </row>
    <row r="162" spans="2:9" x14ac:dyDescent="0.25">
      <c r="I162" s="192"/>
    </row>
    <row r="163" spans="2:9" x14ac:dyDescent="0.25">
      <c r="I163" s="192"/>
    </row>
    <row r="164" spans="2:9" x14ac:dyDescent="0.25">
      <c r="I164" s="192"/>
    </row>
    <row r="165" spans="2:9" x14ac:dyDescent="0.25">
      <c r="I165" s="192"/>
    </row>
    <row r="166" spans="2:9" x14ac:dyDescent="0.25">
      <c r="I166" s="192"/>
    </row>
    <row r="167" spans="2:9" x14ac:dyDescent="0.25">
      <c r="I167" s="192"/>
    </row>
    <row r="168" spans="2:9" x14ac:dyDescent="0.25">
      <c r="I168" s="192"/>
    </row>
    <row r="169" spans="2:9" x14ac:dyDescent="0.25">
      <c r="I169" s="192"/>
    </row>
    <row r="170" spans="2:9" x14ac:dyDescent="0.25">
      <c r="I170" s="192"/>
    </row>
    <row r="171" spans="2:9" x14ac:dyDescent="0.25">
      <c r="I171" s="192"/>
    </row>
    <row r="172" spans="2:9" x14ac:dyDescent="0.25">
      <c r="I172" s="192"/>
    </row>
    <row r="173" spans="2:9" x14ac:dyDescent="0.25">
      <c r="I173" s="192"/>
    </row>
    <row r="174" spans="2:9" s="171" customFormat="1" ht="24.9" customHeight="1" x14ac:dyDescent="0.25">
      <c r="B174" s="218"/>
      <c r="C174" s="219"/>
      <c r="D174" s="154"/>
      <c r="E174" s="154"/>
      <c r="F174" s="453"/>
      <c r="G174" s="462"/>
      <c r="H174" s="158"/>
      <c r="I174" s="216"/>
    </row>
  </sheetData>
  <sheetProtection algorithmName="SHA-512" hashValue="ymztMwOrRsWu5Jn+qvD+i1hykFMcYsBe8pRjjQj2QYMXx1Vo9oQod14uYt7k7p1NB43H5EK+KRbUi4uxa8L7yg==" saltValue="foiXLrTrmPuRPamFo63hmg==" spinCount="100000" sheet="1" objects="1" scenarios="1" selectLockedCells="1"/>
  <protectedRanges>
    <protectedRange algorithmName="SHA-512" hashValue="smF0wMrT51SOy93VNbFY6zbVgkfrEvDv9e4If3+pamErDNTH83V+1qFG/Wxm8hkl4vpETHdUBBUT2l5Z7JLMAw==" saltValue="/9t6IKbX3QF9p9ow+wnn7w==" spinCount="100000" sqref="G9:G32" name="Range1"/>
  </protectedRanges>
  <phoneticPr fontId="14" type="noConversion"/>
  <printOptions horizontalCentered="1"/>
  <pageMargins left="0.70866141732283472" right="0.70866141732283472" top="0.74803149606299213" bottom="0.74803149606299213" header="0.31496062992125984" footer="0.31496062992125984"/>
  <pageSetup paperSize="9" scale="70" firstPageNumber="31" fitToHeight="0" orientation="portrait" r:id="rId1"/>
  <rowBreaks count="1" manualBreakCount="1">
    <brk id="73" min="1" max="7" man="1"/>
  </rowBreaks>
  <colBreaks count="1" manualBreakCount="1">
    <brk id="8" max="14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6E8F2-8028-4029-B535-DDEBC807B5D8}">
  <dimension ref="B1:J59"/>
  <sheetViews>
    <sheetView view="pageBreakPreview" zoomScale="90" zoomScaleNormal="100" zoomScaleSheetLayoutView="90" zoomScalePageLayoutView="150" workbookViewId="0">
      <selection activeCell="G10" sqref="G10:H10"/>
    </sheetView>
  </sheetViews>
  <sheetFormatPr defaultColWidth="8.88671875" defaultRowHeight="13.2" x14ac:dyDescent="0.25"/>
  <cols>
    <col min="1" max="1" width="0.88671875" style="155" customWidth="1"/>
    <col min="2" max="2" width="11.6640625" style="166" customWidth="1"/>
    <col min="3" max="3" width="45.6640625" style="153" customWidth="1"/>
    <col min="4" max="4" width="13.6640625" style="153" customWidth="1"/>
    <col min="5" max="5" width="5.6640625" style="167" customWidth="1"/>
    <col min="6" max="7" width="15.6640625" style="155" customWidth="1"/>
    <col min="8" max="8" width="17.44140625" style="168" customWidth="1"/>
    <col min="9" max="9" width="0.88671875" style="155" customWidth="1"/>
    <col min="10" max="10" width="14.5546875" style="155" bestFit="1" customWidth="1"/>
    <col min="11" max="16384" width="8.88671875" style="155"/>
  </cols>
  <sheetData>
    <row r="1" spans="2:8" x14ac:dyDescent="0.25">
      <c r="B1" s="152" t="str">
        <f>Client1</f>
        <v>Province of KwaZulu-Natal</v>
      </c>
      <c r="D1" s="154"/>
      <c r="E1" s="154"/>
      <c r="F1" s="342" t="str">
        <f>"Contract No. "&amp;ContractNo</f>
        <v>Contract No. ZNB00511/00000/00/HOD/INF/21/T</v>
      </c>
      <c r="G1" s="342"/>
      <c r="H1" s="342"/>
    </row>
    <row r="2" spans="2:8" s="157" customFormat="1" ht="18" customHeight="1" x14ac:dyDescent="0.25">
      <c r="B2" s="156" t="str">
        <f>Client2</f>
        <v>Department of Transport</v>
      </c>
      <c r="C2" s="153"/>
      <c r="D2" s="154"/>
      <c r="E2" s="154"/>
      <c r="F2" s="154"/>
      <c r="H2" s="158"/>
    </row>
    <row r="3" spans="2:8" s="157" customFormat="1" ht="16.5" customHeight="1" x14ac:dyDescent="0.25">
      <c r="B3" s="159"/>
      <c r="C3" s="160"/>
      <c r="D3" s="161"/>
      <c r="E3" s="161"/>
      <c r="F3" s="161"/>
      <c r="G3" s="162"/>
      <c r="H3" s="163"/>
    </row>
    <row r="4" spans="2:8" s="157" customFormat="1" ht="7.5" customHeight="1" x14ac:dyDescent="0.25">
      <c r="B4" s="296" t="str">
        <f>ContractDescription</f>
        <v>THE UPGRADE OF DISTRICT ROAD 1001 (KM 0+000 TO KM 4+780) IN THE UMGUNGUNDLOVU DISTRICT UNDER PIETERMARITZBURG REGION</v>
      </c>
      <c r="C4" s="297"/>
      <c r="D4" s="297"/>
      <c r="E4" s="297"/>
      <c r="F4" s="297"/>
      <c r="G4" s="297"/>
      <c r="H4" s="301"/>
    </row>
    <row r="5" spans="2:8" ht="12.75" customHeight="1" x14ac:dyDescent="0.25">
      <c r="B5" s="296"/>
      <c r="C5" s="297"/>
      <c r="D5" s="297"/>
      <c r="E5" s="297"/>
      <c r="F5" s="297"/>
      <c r="G5" s="297"/>
      <c r="H5" s="301"/>
    </row>
    <row r="6" spans="2:8" ht="7.5" customHeight="1" x14ac:dyDescent="0.25">
      <c r="B6" s="298"/>
      <c r="C6" s="299"/>
      <c r="D6" s="299"/>
      <c r="E6" s="299"/>
      <c r="F6" s="299"/>
      <c r="G6" s="299"/>
      <c r="H6" s="302"/>
    </row>
    <row r="7" spans="2:8" ht="25.5" customHeight="1" x14ac:dyDescent="0.25">
      <c r="B7" s="319" t="s">
        <v>543</v>
      </c>
      <c r="C7" s="320"/>
      <c r="D7" s="320"/>
      <c r="E7" s="320"/>
      <c r="F7" s="320"/>
      <c r="G7" s="320"/>
      <c r="H7" s="321"/>
    </row>
    <row r="8" spans="2:8" x14ac:dyDescent="0.25">
      <c r="B8" s="10" t="s">
        <v>418</v>
      </c>
      <c r="C8" s="322" t="s">
        <v>1</v>
      </c>
      <c r="D8" s="323"/>
      <c r="E8" s="324"/>
      <c r="F8" s="10" t="s">
        <v>398</v>
      </c>
      <c r="G8" s="325" t="s">
        <v>5</v>
      </c>
      <c r="H8" s="313"/>
    </row>
    <row r="9" spans="2:8" x14ac:dyDescent="0.25">
      <c r="B9" s="20"/>
      <c r="C9" s="339"/>
      <c r="D9" s="340"/>
      <c r="E9" s="341"/>
      <c r="F9" s="172"/>
      <c r="G9" s="334"/>
      <c r="H9" s="335"/>
    </row>
    <row r="10" spans="2:8" ht="12.75" customHeight="1" x14ac:dyDescent="0.25">
      <c r="B10" s="20" t="s">
        <v>534</v>
      </c>
      <c r="C10" s="316" t="s">
        <v>519</v>
      </c>
      <c r="D10" s="317"/>
      <c r="E10" s="318"/>
      <c r="F10" s="281"/>
      <c r="G10" s="344">
        <f>+'Section E'!$H$66</f>
        <v>4400000</v>
      </c>
      <c r="H10" s="345"/>
    </row>
    <row r="11" spans="2:8" x14ac:dyDescent="0.25">
      <c r="B11" s="19"/>
      <c r="C11" s="228"/>
      <c r="D11" s="39"/>
      <c r="E11" s="78"/>
      <c r="F11" s="172"/>
      <c r="G11" s="346"/>
      <c r="H11" s="347"/>
    </row>
    <row r="12" spans="2:8" x14ac:dyDescent="0.25">
      <c r="B12" s="305" t="s">
        <v>540</v>
      </c>
      <c r="C12" s="306"/>
      <c r="D12" s="306"/>
      <c r="E12" s="306"/>
      <c r="F12" s="306"/>
      <c r="G12" s="348">
        <f>SUM(G9:H11)</f>
        <v>4400000</v>
      </c>
      <c r="H12" s="349"/>
    </row>
    <row r="16" spans="2:8" x14ac:dyDescent="0.25">
      <c r="G16" s="343"/>
      <c r="H16" s="343"/>
    </row>
    <row r="20" spans="8:10" x14ac:dyDescent="0.25">
      <c r="H20" s="169"/>
    </row>
    <row r="21" spans="8:10" x14ac:dyDescent="0.25">
      <c r="J21" s="82">
        <f>G9+G10</f>
        <v>4400000</v>
      </c>
    </row>
    <row r="59" spans="2:9" s="171" customFormat="1" ht="19.5" customHeight="1" x14ac:dyDescent="0.25">
      <c r="B59" s="166"/>
      <c r="C59" s="153"/>
      <c r="D59" s="153"/>
      <c r="E59" s="167"/>
      <c r="F59" s="155"/>
      <c r="G59" s="155"/>
      <c r="H59" s="168"/>
      <c r="I59" s="170"/>
    </row>
  </sheetData>
  <mergeCells count="14">
    <mergeCell ref="G16:H16"/>
    <mergeCell ref="C10:E10"/>
    <mergeCell ref="G10:H10"/>
    <mergeCell ref="G11:H11"/>
    <mergeCell ref="B12:F12"/>
    <mergeCell ref="G12:H12"/>
    <mergeCell ref="C9:E9"/>
    <mergeCell ref="G9:H9"/>
    <mergeCell ref="F1:H1"/>
    <mergeCell ref="B4:G6"/>
    <mergeCell ref="H4:H6"/>
    <mergeCell ref="B7:H7"/>
    <mergeCell ref="C8:E8"/>
    <mergeCell ref="G8:H8"/>
  </mergeCells>
  <printOptions horizontalCentered="1"/>
  <pageMargins left="0.70866141732283472" right="0.70866141732283472" top="0.74803149606299213" bottom="0.74803149606299213" header="0.31496062992125984" footer="0.31496062992125984"/>
  <pageSetup paperSize="9" scale="70" firstPageNumber="32" orientation="portrait" r:id="rId1"/>
  <colBreaks count="1" manualBreakCount="1">
    <brk id="8" max="3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B2AB4-5A86-4087-B623-83D8FCD5DA62}">
  <dimension ref="B1:N119"/>
  <sheetViews>
    <sheetView view="pageBreakPreview" topLeftCell="A83" zoomScale="80" zoomScaleNormal="125" zoomScaleSheetLayoutView="80" zoomScalePageLayoutView="125" workbookViewId="0">
      <selection activeCell="G83" sqref="G83"/>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0" width="6.88671875" style="1"/>
    <col min="11" max="11" width="19.21875" style="1" customWidth="1"/>
    <col min="12" max="12" width="6.88671875" style="1"/>
    <col min="13" max="13" width="12.5546875" style="1" customWidth="1"/>
    <col min="14" max="16384" width="6.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56"/>
      <c r="C3" s="56"/>
      <c r="D3" s="57"/>
      <c r="E3" s="57"/>
      <c r="F3" s="57"/>
      <c r="G3" s="473"/>
      <c r="H3" s="66"/>
    </row>
    <row r="4" spans="2:9" x14ac:dyDescent="0.25">
      <c r="B4" s="424" t="s">
        <v>544</v>
      </c>
      <c r="C4" s="425"/>
      <c r="D4" s="425"/>
      <c r="E4" s="425"/>
      <c r="F4" s="425"/>
      <c r="G4" s="428"/>
      <c r="H4" s="421" t="str">
        <f>"CHAPTER "&amp;B10</f>
        <v>CHAPTER F</v>
      </c>
      <c r="I4" s="6"/>
    </row>
    <row r="5" spans="2:9" ht="7.5" customHeight="1" x14ac:dyDescent="0.25">
      <c r="B5" s="417" t="str">
        <f>ContractDescription</f>
        <v>THE UPGRADE OF DISTRICT ROAD 1001 (KM 0+000 TO KM 4+780) IN THE UMGUNGUNDLOVU DISTRICT UNDER PIETERMARITZBURG REGION</v>
      </c>
      <c r="C5" s="418"/>
      <c r="D5" s="418"/>
      <c r="E5" s="418"/>
      <c r="F5" s="418"/>
      <c r="G5" s="429"/>
      <c r="H5" s="422"/>
      <c r="I5" s="7"/>
    </row>
    <row r="6" spans="2:9" ht="12.75" customHeight="1" x14ac:dyDescent="0.25">
      <c r="B6" s="417"/>
      <c r="C6" s="418"/>
      <c r="D6" s="418"/>
      <c r="E6" s="418"/>
      <c r="F6" s="418"/>
      <c r="G6" s="429"/>
      <c r="H6" s="422"/>
      <c r="I6" s="7"/>
    </row>
    <row r="7" spans="2:9" ht="7.5" customHeight="1" x14ac:dyDescent="0.25">
      <c r="B7" s="419"/>
      <c r="C7" s="420"/>
      <c r="D7" s="420"/>
      <c r="E7" s="420"/>
      <c r="F7" s="420"/>
      <c r="G7" s="430"/>
      <c r="H7" s="423"/>
      <c r="I7" s="7"/>
    </row>
    <row r="8" spans="2:9" s="8" customFormat="1" ht="24.9" customHeight="1" x14ac:dyDescent="0.25">
      <c r="B8" s="261" t="s">
        <v>0</v>
      </c>
      <c r="C8" s="164" t="s">
        <v>1</v>
      </c>
      <c r="D8" s="164" t="s">
        <v>2</v>
      </c>
      <c r="E8" s="164" t="s">
        <v>9</v>
      </c>
      <c r="F8" s="164" t="s">
        <v>3</v>
      </c>
      <c r="G8" s="431" t="s">
        <v>4</v>
      </c>
      <c r="H8" s="164" t="s">
        <v>5</v>
      </c>
      <c r="I8" s="11"/>
    </row>
    <row r="9" spans="2:9" x14ac:dyDescent="0.25">
      <c r="B9" s="262"/>
      <c r="C9" s="184"/>
      <c r="D9" s="185"/>
      <c r="E9" s="185"/>
      <c r="F9" s="185"/>
      <c r="G9" s="528"/>
      <c r="H9" s="194" t="str">
        <f>IF(D9="","",F9*G9)</f>
        <v/>
      </c>
      <c r="I9" s="17"/>
    </row>
    <row r="10" spans="2:9" x14ac:dyDescent="0.25">
      <c r="B10" s="189" t="s">
        <v>535</v>
      </c>
      <c r="C10" s="190" t="s">
        <v>536</v>
      </c>
      <c r="D10" s="185"/>
      <c r="E10" s="185"/>
      <c r="F10" s="186"/>
      <c r="G10" s="432"/>
      <c r="H10" s="194"/>
      <c r="I10" s="33"/>
    </row>
    <row r="11" spans="2:9" x14ac:dyDescent="0.25">
      <c r="B11" s="183"/>
      <c r="C11" s="193"/>
      <c r="D11" s="185"/>
      <c r="E11" s="185"/>
      <c r="F11" s="186"/>
      <c r="G11" s="432"/>
      <c r="H11" s="194"/>
      <c r="I11" s="33"/>
    </row>
    <row r="12" spans="2:9" x14ac:dyDescent="0.25">
      <c r="B12" s="183" t="s">
        <v>537</v>
      </c>
      <c r="C12" s="222" t="s">
        <v>545</v>
      </c>
      <c r="D12" s="185"/>
      <c r="E12" s="185"/>
      <c r="F12" s="186"/>
      <c r="G12" s="432"/>
      <c r="H12" s="194" t="str">
        <f t="shared" ref="H12:H40" si="0">IF(D12="","",F12*G12)</f>
        <v/>
      </c>
      <c r="I12" s="33"/>
    </row>
    <row r="13" spans="2:9" x14ac:dyDescent="0.25">
      <c r="B13" s="189"/>
      <c r="C13" s="193"/>
      <c r="D13" s="185"/>
      <c r="E13" s="185"/>
      <c r="F13" s="186"/>
      <c r="G13" s="432"/>
      <c r="H13" s="194" t="str">
        <f t="shared" si="0"/>
        <v/>
      </c>
      <c r="I13" s="33"/>
    </row>
    <row r="14" spans="2:9" ht="30" customHeight="1" x14ac:dyDescent="0.25">
      <c r="B14" s="183" t="s">
        <v>54</v>
      </c>
      <c r="C14" s="266" t="s">
        <v>498</v>
      </c>
      <c r="D14" s="185"/>
      <c r="E14" s="185"/>
      <c r="F14" s="198"/>
      <c r="G14" s="435"/>
      <c r="H14" s="194" t="str">
        <f t="shared" si="0"/>
        <v/>
      </c>
      <c r="I14" s="34"/>
    </row>
    <row r="15" spans="2:9" x14ac:dyDescent="0.25">
      <c r="B15" s="189"/>
      <c r="C15" s="193"/>
      <c r="D15" s="185"/>
      <c r="E15" s="185"/>
      <c r="F15" s="198"/>
      <c r="G15" s="435"/>
      <c r="H15" s="194" t="str">
        <f t="shared" si="0"/>
        <v/>
      </c>
      <c r="I15" s="34"/>
    </row>
    <row r="16" spans="2:9" ht="66" x14ac:dyDescent="0.25">
      <c r="B16" s="183" t="s">
        <v>188</v>
      </c>
      <c r="C16" s="193" t="s">
        <v>524</v>
      </c>
      <c r="D16" s="185" t="s">
        <v>49</v>
      </c>
      <c r="E16" s="185"/>
      <c r="F16" s="198">
        <v>14</v>
      </c>
      <c r="G16" s="529"/>
      <c r="H16" s="194">
        <f t="shared" si="0"/>
        <v>0</v>
      </c>
      <c r="I16" s="34"/>
    </row>
    <row r="17" spans="2:14" x14ac:dyDescent="0.25">
      <c r="B17" s="183"/>
      <c r="C17" s="193"/>
      <c r="D17" s="185"/>
      <c r="E17" s="185"/>
      <c r="F17" s="198"/>
      <c r="G17" s="530"/>
      <c r="H17" s="194"/>
      <c r="I17" s="34"/>
    </row>
    <row r="18" spans="2:14" ht="66" x14ac:dyDescent="0.25">
      <c r="B18" s="183" t="s">
        <v>499</v>
      </c>
      <c r="C18" s="193" t="s">
        <v>525</v>
      </c>
      <c r="D18" s="185" t="s">
        <v>49</v>
      </c>
      <c r="E18" s="203"/>
      <c r="F18" s="198">
        <v>12</v>
      </c>
      <c r="G18" s="529"/>
      <c r="H18" s="194">
        <f t="shared" si="0"/>
        <v>0</v>
      </c>
      <c r="I18" s="33"/>
    </row>
    <row r="19" spans="2:14" x14ac:dyDescent="0.25">
      <c r="B19" s="183"/>
      <c r="C19" s="205"/>
      <c r="D19" s="185"/>
      <c r="E19" s="203"/>
      <c r="F19" s="198"/>
      <c r="G19" s="433"/>
      <c r="H19" s="194"/>
      <c r="I19" s="33"/>
    </row>
    <row r="20" spans="2:14" ht="66" x14ac:dyDescent="0.25">
      <c r="B20" s="183" t="s">
        <v>500</v>
      </c>
      <c r="C20" s="193" t="s">
        <v>526</v>
      </c>
      <c r="D20" s="185" t="s">
        <v>49</v>
      </c>
      <c r="E20" s="203"/>
      <c r="F20" s="198">
        <v>3</v>
      </c>
      <c r="G20" s="529"/>
      <c r="H20" s="194">
        <f t="shared" si="0"/>
        <v>0</v>
      </c>
    </row>
    <row r="21" spans="2:14" x14ac:dyDescent="0.25">
      <c r="B21" s="183"/>
      <c r="C21" s="193"/>
      <c r="D21" s="185"/>
      <c r="E21" s="203"/>
      <c r="F21" s="198"/>
      <c r="G21" s="433"/>
      <c r="H21" s="194"/>
    </row>
    <row r="22" spans="2:14" ht="66" x14ac:dyDescent="0.25">
      <c r="B22" s="183" t="s">
        <v>501</v>
      </c>
      <c r="C22" s="193" t="s">
        <v>527</v>
      </c>
      <c r="D22" s="185" t="s">
        <v>49</v>
      </c>
      <c r="E22" s="203"/>
      <c r="F22" s="198">
        <v>1</v>
      </c>
      <c r="G22" s="529"/>
      <c r="H22" s="194">
        <f t="shared" si="0"/>
        <v>0</v>
      </c>
    </row>
    <row r="23" spans="2:14" x14ac:dyDescent="0.25">
      <c r="B23" s="183"/>
      <c r="C23" s="193"/>
      <c r="D23" s="185"/>
      <c r="E23" s="203"/>
      <c r="F23" s="198"/>
      <c r="G23" s="433"/>
      <c r="H23" s="194"/>
    </row>
    <row r="24" spans="2:14" ht="66" x14ac:dyDescent="0.25">
      <c r="B24" s="183" t="s">
        <v>502</v>
      </c>
      <c r="C24" s="193" t="s">
        <v>528</v>
      </c>
      <c r="D24" s="185" t="s">
        <v>49</v>
      </c>
      <c r="E24" s="185"/>
      <c r="F24" s="198">
        <v>0</v>
      </c>
      <c r="G24" s="529"/>
      <c r="H24" s="194">
        <f t="shared" si="0"/>
        <v>0</v>
      </c>
      <c r="J24" s="248"/>
      <c r="K24" s="248"/>
      <c r="L24" s="248"/>
      <c r="M24" s="248"/>
      <c r="N24" s="248"/>
    </row>
    <row r="25" spans="2:14" x14ac:dyDescent="0.25">
      <c r="B25" s="183"/>
      <c r="C25" s="193"/>
      <c r="D25" s="185"/>
      <c r="E25" s="185"/>
      <c r="F25" s="198"/>
      <c r="G25" s="455"/>
      <c r="H25" s="194"/>
      <c r="J25" s="248"/>
      <c r="K25" s="248"/>
      <c r="L25" s="248"/>
      <c r="M25" s="248"/>
      <c r="N25" s="248"/>
    </row>
    <row r="26" spans="2:14" ht="66" x14ac:dyDescent="0.25">
      <c r="B26" s="183" t="s">
        <v>503</v>
      </c>
      <c r="C26" s="193" t="s">
        <v>529</v>
      </c>
      <c r="D26" s="185" t="s">
        <v>49</v>
      </c>
      <c r="E26" s="185"/>
      <c r="F26" s="198">
        <v>0</v>
      </c>
      <c r="G26" s="529"/>
      <c r="H26" s="194">
        <f t="shared" si="0"/>
        <v>0</v>
      </c>
      <c r="I26" s="34"/>
      <c r="J26" s="248"/>
    </row>
    <row r="27" spans="2:14" x14ac:dyDescent="0.25">
      <c r="B27" s="183"/>
      <c r="C27" s="193"/>
      <c r="D27" s="185"/>
      <c r="E27" s="185"/>
      <c r="F27" s="198"/>
      <c r="G27" s="435"/>
      <c r="H27" s="194" t="str">
        <f t="shared" si="0"/>
        <v/>
      </c>
      <c r="I27" s="17"/>
      <c r="J27" s="248"/>
    </row>
    <row r="28" spans="2:14" s="29" customFormat="1" ht="26.4" x14ac:dyDescent="0.25">
      <c r="B28" s="183" t="s">
        <v>538</v>
      </c>
      <c r="C28" s="267" t="s">
        <v>546</v>
      </c>
      <c r="D28" s="185"/>
      <c r="E28" s="185"/>
      <c r="F28" s="198"/>
      <c r="G28" s="435"/>
      <c r="H28" s="194" t="str">
        <f t="shared" si="0"/>
        <v/>
      </c>
      <c r="I28" s="17"/>
      <c r="J28" s="249"/>
    </row>
    <row r="29" spans="2:14" x14ac:dyDescent="0.25">
      <c r="B29" s="183"/>
      <c r="C29" s="193"/>
      <c r="D29" s="185"/>
      <c r="E29" s="185"/>
      <c r="F29" s="198"/>
      <c r="G29" s="455"/>
      <c r="H29" s="194" t="str">
        <f t="shared" si="0"/>
        <v/>
      </c>
      <c r="I29" s="34"/>
      <c r="J29" s="248"/>
    </row>
    <row r="30" spans="2:14" ht="39.6" x14ac:dyDescent="0.25">
      <c r="B30" s="183" t="s">
        <v>54</v>
      </c>
      <c r="C30" s="193" t="s">
        <v>548</v>
      </c>
      <c r="D30" s="185" t="s">
        <v>419</v>
      </c>
      <c r="E30" s="185"/>
      <c r="F30" s="198">
        <v>1</v>
      </c>
      <c r="G30" s="532">
        <v>22902648.699999999</v>
      </c>
      <c r="H30" s="194">
        <f t="shared" si="0"/>
        <v>22902648.699999999</v>
      </c>
      <c r="I30" s="34"/>
      <c r="J30" s="248"/>
      <c r="K30" s="275"/>
    </row>
    <row r="31" spans="2:14" x14ac:dyDescent="0.25">
      <c r="B31" s="183"/>
      <c r="C31" s="193"/>
      <c r="D31" s="185"/>
      <c r="E31" s="185"/>
      <c r="F31" s="198"/>
      <c r="G31" s="530"/>
      <c r="H31" s="194" t="str">
        <f t="shared" si="0"/>
        <v/>
      </c>
      <c r="I31" s="33"/>
      <c r="J31" s="248"/>
      <c r="K31" s="275"/>
      <c r="M31" s="241"/>
    </row>
    <row r="32" spans="2:14" ht="26.4" x14ac:dyDescent="0.25">
      <c r="B32" s="183" t="s">
        <v>56</v>
      </c>
      <c r="C32" s="193" t="s">
        <v>549</v>
      </c>
      <c r="D32" s="185" t="s">
        <v>32</v>
      </c>
      <c r="E32" s="185"/>
      <c r="F32" s="268">
        <f>G30</f>
        <v>22902648.699999999</v>
      </c>
      <c r="G32" s="531"/>
      <c r="H32" s="194">
        <f t="shared" si="0"/>
        <v>0</v>
      </c>
      <c r="I32" s="33"/>
      <c r="J32" s="248"/>
    </row>
    <row r="33" spans="2:11" x14ac:dyDescent="0.25">
      <c r="B33" s="183"/>
      <c r="C33" s="193"/>
      <c r="D33" s="185"/>
      <c r="E33" s="185"/>
      <c r="F33" s="186"/>
      <c r="G33" s="432"/>
      <c r="H33" s="194" t="str">
        <f t="shared" si="0"/>
        <v/>
      </c>
      <c r="I33" s="33"/>
      <c r="J33" s="248"/>
    </row>
    <row r="34" spans="2:11" ht="39.6" x14ac:dyDescent="0.25">
      <c r="B34" s="183" t="s">
        <v>69</v>
      </c>
      <c r="C34" s="266" t="s">
        <v>504</v>
      </c>
      <c r="D34" s="185" t="s">
        <v>419</v>
      </c>
      <c r="E34" s="185"/>
      <c r="F34" s="186">
        <v>1</v>
      </c>
      <c r="G34" s="532">
        <v>6334661</v>
      </c>
      <c r="H34" s="194">
        <f t="shared" si="0"/>
        <v>6334661</v>
      </c>
      <c r="I34" s="33"/>
      <c r="J34" s="248"/>
      <c r="K34" s="132"/>
    </row>
    <row r="35" spans="2:11" x14ac:dyDescent="0.25">
      <c r="B35" s="183"/>
      <c r="C35" s="193"/>
      <c r="D35" s="185"/>
      <c r="E35" s="185"/>
      <c r="F35" s="186"/>
      <c r="G35" s="435"/>
      <c r="H35" s="194" t="str">
        <f t="shared" si="0"/>
        <v/>
      </c>
      <c r="I35" s="33"/>
      <c r="J35" s="248"/>
      <c r="K35" s="151"/>
    </row>
    <row r="36" spans="2:11" ht="26.4" x14ac:dyDescent="0.25">
      <c r="B36" s="183" t="s">
        <v>58</v>
      </c>
      <c r="C36" s="193" t="s">
        <v>550</v>
      </c>
      <c r="D36" s="185" t="s">
        <v>32</v>
      </c>
      <c r="E36" s="185"/>
      <c r="F36" s="217">
        <f>+H34</f>
        <v>6334661</v>
      </c>
      <c r="G36" s="531"/>
      <c r="H36" s="194">
        <f t="shared" si="0"/>
        <v>0</v>
      </c>
      <c r="I36" s="33"/>
      <c r="K36" s="132"/>
    </row>
    <row r="37" spans="2:11" x14ac:dyDescent="0.25">
      <c r="B37" s="183"/>
      <c r="C37" s="193"/>
      <c r="D37" s="185"/>
      <c r="E37" s="185"/>
      <c r="F37" s="186"/>
      <c r="G37" s="435"/>
      <c r="H37" s="194" t="str">
        <f t="shared" si="0"/>
        <v/>
      </c>
      <c r="I37" s="33"/>
      <c r="K37" s="151"/>
    </row>
    <row r="38" spans="2:11" ht="26.4" x14ac:dyDescent="0.25">
      <c r="B38" s="183" t="s">
        <v>59</v>
      </c>
      <c r="C38" s="267" t="s">
        <v>547</v>
      </c>
      <c r="D38" s="185"/>
      <c r="E38" s="185"/>
      <c r="F38" s="186"/>
      <c r="G38" s="435"/>
      <c r="H38" s="194"/>
      <c r="I38" s="33"/>
      <c r="K38" s="132"/>
    </row>
    <row r="39" spans="2:11" x14ac:dyDescent="0.25">
      <c r="B39" s="183"/>
      <c r="C39" s="193"/>
      <c r="D39" s="185"/>
      <c r="E39" s="185"/>
      <c r="F39" s="186"/>
      <c r="G39" s="435"/>
      <c r="H39" s="194"/>
      <c r="I39" s="33"/>
    </row>
    <row r="40" spans="2:11" ht="26.4" x14ac:dyDescent="0.25">
      <c r="B40" s="183"/>
      <c r="C40" s="267" t="s">
        <v>600</v>
      </c>
      <c r="D40" s="185" t="s">
        <v>49</v>
      </c>
      <c r="E40" s="185"/>
      <c r="F40" s="185">
        <v>30</v>
      </c>
      <c r="G40" s="435"/>
      <c r="H40" s="194">
        <f t="shared" si="0"/>
        <v>0</v>
      </c>
      <c r="I40" s="33"/>
    </row>
    <row r="41" spans="2:11" x14ac:dyDescent="0.25">
      <c r="B41" s="206"/>
      <c r="C41" s="193"/>
      <c r="D41" s="185"/>
      <c r="E41" s="185"/>
      <c r="F41" s="186"/>
      <c r="G41" s="435"/>
      <c r="H41" s="194"/>
      <c r="I41" s="33"/>
    </row>
    <row r="42" spans="2:11" x14ac:dyDescent="0.25">
      <c r="B42" s="206"/>
      <c r="C42" s="193"/>
      <c r="D42" s="185"/>
      <c r="E42" s="185"/>
      <c r="F42" s="186"/>
      <c r="G42" s="435"/>
      <c r="H42" s="194"/>
      <c r="I42" s="33"/>
    </row>
    <row r="43" spans="2:11" ht="24.9" customHeight="1" x14ac:dyDescent="0.25">
      <c r="B43" s="264" t="str">
        <f>$B$10</f>
        <v>F</v>
      </c>
      <c r="C43" s="209" t="s">
        <v>13</v>
      </c>
      <c r="D43" s="210"/>
      <c r="E43" s="210"/>
      <c r="F43" s="223"/>
      <c r="G43" s="481"/>
      <c r="H43" s="265">
        <f>SUM(H9:H42)</f>
        <v>29237309.699999999</v>
      </c>
      <c r="I43" s="33"/>
    </row>
    <row r="44" spans="2:11" x14ac:dyDescent="0.25">
      <c r="B44" s="415" t="str">
        <f>Client1</f>
        <v>Province of KwaZulu-Natal</v>
      </c>
      <c r="C44" s="415"/>
      <c r="D44" s="415"/>
      <c r="E44" s="415"/>
      <c r="F44" s="415" t="str">
        <f>"Contract No. "&amp;ContractNo</f>
        <v>Contract No. ZNB00511/00000/00/HOD/INF/21/T</v>
      </c>
      <c r="G44" s="426"/>
      <c r="H44" s="415"/>
      <c r="I44" s="33"/>
    </row>
    <row r="45" spans="2:11" x14ac:dyDescent="0.25">
      <c r="B45" s="415" t="str">
        <f>Client2</f>
        <v>Department of Transport</v>
      </c>
      <c r="C45" s="415"/>
      <c r="D45" s="415"/>
      <c r="E45" s="415"/>
      <c r="F45" s="415"/>
      <c r="G45" s="426"/>
      <c r="H45" s="415"/>
      <c r="I45" s="33"/>
    </row>
    <row r="46" spans="2:11" x14ac:dyDescent="0.25">
      <c r="B46" s="162"/>
      <c r="C46" s="162"/>
      <c r="D46" s="162"/>
      <c r="E46" s="162"/>
      <c r="F46" s="416"/>
      <c r="G46" s="427"/>
      <c r="H46" s="416"/>
      <c r="I46" s="33"/>
    </row>
    <row r="47" spans="2:11" x14ac:dyDescent="0.25">
      <c r="B47" s="424" t="s">
        <v>544</v>
      </c>
      <c r="C47" s="425"/>
      <c r="D47" s="425"/>
      <c r="E47" s="425"/>
      <c r="F47" s="425"/>
      <c r="G47" s="428"/>
      <c r="H47" s="421" t="str">
        <f>$H$4</f>
        <v>CHAPTER F</v>
      </c>
      <c r="I47" s="33"/>
    </row>
    <row r="48" spans="2:11" ht="13.2" customHeight="1" x14ac:dyDescent="0.25">
      <c r="B48" s="417" t="str">
        <f>ContractDescription</f>
        <v>THE UPGRADE OF DISTRICT ROAD 1001 (KM 0+000 TO KM 4+780) IN THE UMGUNGUNDLOVU DISTRICT UNDER PIETERMARITZBURG REGION</v>
      </c>
      <c r="C48" s="418"/>
      <c r="D48" s="418"/>
      <c r="E48" s="418"/>
      <c r="F48" s="418"/>
      <c r="G48" s="429"/>
      <c r="H48" s="422"/>
      <c r="I48" s="33"/>
    </row>
    <row r="49" spans="2:9" x14ac:dyDescent="0.25">
      <c r="B49" s="417"/>
      <c r="C49" s="418"/>
      <c r="D49" s="418"/>
      <c r="E49" s="418"/>
      <c r="F49" s="418"/>
      <c r="G49" s="429"/>
      <c r="H49" s="422"/>
      <c r="I49" s="33"/>
    </row>
    <row r="50" spans="2:9" x14ac:dyDescent="0.25">
      <c r="B50" s="419"/>
      <c r="C50" s="420"/>
      <c r="D50" s="420"/>
      <c r="E50" s="420"/>
      <c r="F50" s="420"/>
      <c r="G50" s="430"/>
      <c r="H50" s="423"/>
      <c r="I50" s="33"/>
    </row>
    <row r="51" spans="2:9" x14ac:dyDescent="0.25">
      <c r="B51" s="180" t="s">
        <v>0</v>
      </c>
      <c r="C51" s="164" t="s">
        <v>1</v>
      </c>
      <c r="D51" s="164" t="s">
        <v>2</v>
      </c>
      <c r="E51" s="164" t="s">
        <v>9</v>
      </c>
      <c r="F51" s="164" t="s">
        <v>3</v>
      </c>
      <c r="G51" s="431" t="s">
        <v>4</v>
      </c>
      <c r="H51" s="164" t="s">
        <v>5</v>
      </c>
    </row>
    <row r="52" spans="2:9" x14ac:dyDescent="0.25">
      <c r="B52" s="212"/>
      <c r="C52" s="213" t="s">
        <v>33</v>
      </c>
      <c r="D52" s="214"/>
      <c r="E52" s="214"/>
      <c r="F52" s="215"/>
      <c r="G52" s="458"/>
      <c r="H52" s="269">
        <f>H43</f>
        <v>29237309.699999999</v>
      </c>
      <c r="I52" s="33"/>
    </row>
    <row r="53" spans="2:9" x14ac:dyDescent="0.25">
      <c r="B53" s="183"/>
      <c r="C53" s="193"/>
      <c r="D53" s="185"/>
      <c r="E53" s="203"/>
      <c r="F53" s="204"/>
      <c r="G53" s="435"/>
      <c r="H53" s="194"/>
      <c r="I53" s="36"/>
    </row>
    <row r="54" spans="2:9" ht="26.4" x14ac:dyDescent="0.25">
      <c r="B54" s="183"/>
      <c r="C54" s="267" t="s">
        <v>601</v>
      </c>
      <c r="D54" s="288" t="s">
        <v>602</v>
      </c>
      <c r="E54" s="203"/>
      <c r="F54" s="203">
        <v>12</v>
      </c>
      <c r="G54" s="435"/>
      <c r="H54" s="194">
        <f t="shared" ref="H54" si="1">IF(D54="","",F54*G54)</f>
        <v>0</v>
      </c>
      <c r="I54" s="36"/>
    </row>
    <row r="55" spans="2:9" x14ac:dyDescent="0.25">
      <c r="B55" s="183"/>
      <c r="C55" s="193"/>
      <c r="D55" s="185"/>
      <c r="E55" s="203"/>
      <c r="F55" s="204"/>
      <c r="G55" s="435"/>
      <c r="H55" s="194"/>
      <c r="I55" s="36"/>
    </row>
    <row r="56" spans="2:9" x14ac:dyDescent="0.25">
      <c r="B56" s="183"/>
      <c r="C56" s="222" t="s">
        <v>603</v>
      </c>
      <c r="D56" s="185" t="s">
        <v>49</v>
      </c>
      <c r="E56" s="203"/>
      <c r="F56" s="203">
        <v>30</v>
      </c>
      <c r="G56" s="435"/>
      <c r="H56" s="194">
        <f t="shared" ref="H56" si="2">IF(D56="","",F56*G56)</f>
        <v>0</v>
      </c>
      <c r="I56" s="36"/>
    </row>
    <row r="57" spans="2:9" x14ac:dyDescent="0.25">
      <c r="B57" s="183"/>
      <c r="C57" s="193"/>
      <c r="D57" s="185"/>
      <c r="E57" s="203"/>
      <c r="F57" s="203"/>
      <c r="G57" s="435"/>
      <c r="H57" s="194"/>
      <c r="I57" s="36"/>
    </row>
    <row r="58" spans="2:9" x14ac:dyDescent="0.25">
      <c r="B58" s="183"/>
      <c r="C58" s="222" t="s">
        <v>604</v>
      </c>
      <c r="D58" s="185" t="s">
        <v>49</v>
      </c>
      <c r="E58" s="203"/>
      <c r="F58" s="203">
        <v>30</v>
      </c>
      <c r="G58" s="435"/>
      <c r="H58" s="194">
        <f t="shared" ref="H58" si="3">IF(D58="","",F58*G58)</f>
        <v>0</v>
      </c>
      <c r="I58" s="36"/>
    </row>
    <row r="59" spans="2:9" x14ac:dyDescent="0.25">
      <c r="B59" s="183"/>
      <c r="C59" s="193"/>
      <c r="D59" s="185"/>
      <c r="E59" s="203"/>
      <c r="F59" s="204"/>
      <c r="G59" s="435"/>
      <c r="H59" s="194"/>
      <c r="I59" s="36"/>
    </row>
    <row r="60" spans="2:9" ht="26.4" x14ac:dyDescent="0.25">
      <c r="B60" s="183" t="s">
        <v>539</v>
      </c>
      <c r="C60" s="193" t="s">
        <v>505</v>
      </c>
      <c r="D60" s="185"/>
      <c r="E60" s="185"/>
      <c r="F60" s="186"/>
      <c r="G60" s="435"/>
      <c r="H60" s="194" t="str">
        <f t="shared" ref="H60:H84" si="4">IF(D60="","",F60*G60)</f>
        <v/>
      </c>
      <c r="I60" s="36"/>
    </row>
    <row r="61" spans="2:9" x14ac:dyDescent="0.25">
      <c r="B61" s="183"/>
      <c r="C61" s="193"/>
      <c r="D61" s="185"/>
      <c r="E61" s="185"/>
      <c r="F61" s="186"/>
      <c r="G61" s="435"/>
      <c r="H61" s="194" t="str">
        <f t="shared" si="4"/>
        <v/>
      </c>
      <c r="I61" s="36"/>
    </row>
    <row r="62" spans="2:9" x14ac:dyDescent="0.25">
      <c r="B62" s="183" t="s">
        <v>54</v>
      </c>
      <c r="C62" s="193" t="s">
        <v>506</v>
      </c>
      <c r="D62" s="185"/>
      <c r="E62" s="185"/>
      <c r="F62" s="186"/>
      <c r="G62" s="435"/>
      <c r="H62" s="194" t="str">
        <f t="shared" si="4"/>
        <v/>
      </c>
      <c r="I62" s="36"/>
    </row>
    <row r="63" spans="2:9" x14ac:dyDescent="0.25">
      <c r="B63" s="189"/>
      <c r="C63" s="193"/>
      <c r="D63" s="185"/>
      <c r="E63" s="185"/>
      <c r="F63" s="186"/>
      <c r="G63" s="435"/>
      <c r="H63" s="194" t="str">
        <f t="shared" si="4"/>
        <v/>
      </c>
      <c r="I63" s="36"/>
    </row>
    <row r="64" spans="2:9" x14ac:dyDescent="0.25">
      <c r="B64" s="183" t="s">
        <v>188</v>
      </c>
      <c r="C64" s="193" t="s">
        <v>422</v>
      </c>
      <c r="D64" s="185" t="s">
        <v>419</v>
      </c>
      <c r="E64" s="185"/>
      <c r="F64" s="186">
        <v>1</v>
      </c>
      <c r="G64" s="451">
        <v>600000</v>
      </c>
      <c r="H64" s="194">
        <f t="shared" si="4"/>
        <v>600000</v>
      </c>
      <c r="I64" s="36"/>
    </row>
    <row r="65" spans="2:9" x14ac:dyDescent="0.25">
      <c r="B65" s="183"/>
      <c r="C65" s="193"/>
      <c r="D65" s="185"/>
      <c r="E65" s="185"/>
      <c r="F65" s="186"/>
      <c r="G65" s="435"/>
      <c r="H65" s="194" t="str">
        <f t="shared" si="4"/>
        <v/>
      </c>
      <c r="I65" s="36"/>
    </row>
    <row r="66" spans="2:9" ht="26.4" x14ac:dyDescent="0.25">
      <c r="B66" s="183" t="s">
        <v>499</v>
      </c>
      <c r="C66" s="193" t="s">
        <v>551</v>
      </c>
      <c r="D66" s="185" t="s">
        <v>32</v>
      </c>
      <c r="E66" s="185"/>
      <c r="F66" s="263">
        <f>G64</f>
        <v>600000</v>
      </c>
      <c r="G66" s="531"/>
      <c r="H66" s="194">
        <f t="shared" si="4"/>
        <v>0</v>
      </c>
      <c r="I66" s="36"/>
    </row>
    <row r="67" spans="2:9" x14ac:dyDescent="0.25">
      <c r="B67" s="183"/>
      <c r="C67" s="205"/>
      <c r="D67" s="185"/>
      <c r="E67" s="185"/>
      <c r="F67" s="186"/>
      <c r="G67" s="435"/>
      <c r="H67" s="194" t="str">
        <f t="shared" si="4"/>
        <v/>
      </c>
      <c r="I67" s="36"/>
    </row>
    <row r="68" spans="2:9" x14ac:dyDescent="0.25">
      <c r="B68" s="183" t="s">
        <v>56</v>
      </c>
      <c r="C68" s="193" t="s">
        <v>423</v>
      </c>
      <c r="D68" s="185"/>
      <c r="E68" s="185"/>
      <c r="F68" s="186"/>
      <c r="G68" s="435"/>
      <c r="H68" s="194" t="str">
        <f t="shared" si="4"/>
        <v/>
      </c>
      <c r="I68" s="36"/>
    </row>
    <row r="69" spans="2:9" x14ac:dyDescent="0.25">
      <c r="B69" s="183"/>
      <c r="C69" s="193"/>
      <c r="D69" s="185"/>
      <c r="E69" s="185"/>
      <c r="F69" s="186"/>
      <c r="G69" s="435"/>
      <c r="H69" s="194" t="str">
        <f t="shared" si="4"/>
        <v/>
      </c>
      <c r="I69" s="36"/>
    </row>
    <row r="70" spans="2:9" x14ac:dyDescent="0.25">
      <c r="B70" s="183" t="s">
        <v>507</v>
      </c>
      <c r="C70" s="193" t="s">
        <v>422</v>
      </c>
      <c r="D70" s="185" t="s">
        <v>419</v>
      </c>
      <c r="E70" s="185"/>
      <c r="F70" s="186">
        <v>1</v>
      </c>
      <c r="G70" s="451">
        <v>600000</v>
      </c>
      <c r="H70" s="194">
        <f t="shared" si="4"/>
        <v>600000</v>
      </c>
      <c r="I70" s="36"/>
    </row>
    <row r="71" spans="2:9" x14ac:dyDescent="0.25">
      <c r="B71" s="183"/>
      <c r="C71" s="193"/>
      <c r="D71" s="185"/>
      <c r="E71" s="203"/>
      <c r="F71" s="186"/>
      <c r="G71" s="435"/>
      <c r="H71" s="194" t="str">
        <f t="shared" si="4"/>
        <v/>
      </c>
      <c r="I71" s="36"/>
    </row>
    <row r="72" spans="2:9" ht="26.4" x14ac:dyDescent="0.25">
      <c r="B72" s="183" t="s">
        <v>508</v>
      </c>
      <c r="C72" s="193" t="s">
        <v>552</v>
      </c>
      <c r="D72" s="185" t="s">
        <v>32</v>
      </c>
      <c r="E72" s="185"/>
      <c r="F72" s="263">
        <f>G70</f>
        <v>600000</v>
      </c>
      <c r="G72" s="531"/>
      <c r="H72" s="194">
        <f t="shared" si="4"/>
        <v>0</v>
      </c>
      <c r="I72" s="36"/>
    </row>
    <row r="73" spans="2:9" x14ac:dyDescent="0.25">
      <c r="B73" s="183"/>
      <c r="C73" s="193"/>
      <c r="D73" s="185"/>
      <c r="E73" s="203"/>
      <c r="F73" s="204"/>
      <c r="G73" s="435"/>
      <c r="H73" s="194" t="str">
        <f t="shared" si="4"/>
        <v/>
      </c>
      <c r="I73" s="36"/>
    </row>
    <row r="74" spans="2:9" x14ac:dyDescent="0.25">
      <c r="B74" s="183" t="s">
        <v>57</v>
      </c>
      <c r="C74" s="193" t="s">
        <v>425</v>
      </c>
      <c r="D74" s="185"/>
      <c r="E74" s="203"/>
      <c r="F74" s="204"/>
      <c r="G74" s="435"/>
      <c r="H74" s="194" t="str">
        <f t="shared" si="4"/>
        <v/>
      </c>
      <c r="I74" s="36"/>
    </row>
    <row r="75" spans="2:9" x14ac:dyDescent="0.25">
      <c r="B75" s="183"/>
      <c r="C75" s="193"/>
      <c r="D75" s="185"/>
      <c r="E75" s="185"/>
      <c r="F75" s="186"/>
      <c r="G75" s="435"/>
      <c r="H75" s="194" t="str">
        <f t="shared" si="4"/>
        <v/>
      </c>
      <c r="I75" s="36"/>
    </row>
    <row r="76" spans="2:9" x14ac:dyDescent="0.25">
      <c r="B76" s="183" t="s">
        <v>509</v>
      </c>
      <c r="C76" s="193" t="s">
        <v>422</v>
      </c>
      <c r="D76" s="185" t="s">
        <v>419</v>
      </c>
      <c r="E76" s="185"/>
      <c r="F76" s="186">
        <v>1</v>
      </c>
      <c r="G76" s="451">
        <v>600000</v>
      </c>
      <c r="H76" s="194">
        <f t="shared" si="4"/>
        <v>600000</v>
      </c>
      <c r="I76" s="36"/>
    </row>
    <row r="77" spans="2:9" x14ac:dyDescent="0.25">
      <c r="B77" s="183"/>
      <c r="C77" s="193"/>
      <c r="D77" s="185"/>
      <c r="E77" s="185"/>
      <c r="F77" s="186"/>
      <c r="G77" s="435"/>
      <c r="H77" s="194" t="str">
        <f t="shared" si="4"/>
        <v/>
      </c>
      <c r="I77" s="36"/>
    </row>
    <row r="78" spans="2:9" ht="26.4" x14ac:dyDescent="0.25">
      <c r="B78" s="183" t="s">
        <v>510</v>
      </c>
      <c r="C78" s="193" t="s">
        <v>553</v>
      </c>
      <c r="D78" s="185" t="s">
        <v>32</v>
      </c>
      <c r="E78" s="185"/>
      <c r="F78" s="263">
        <f>G76</f>
        <v>600000</v>
      </c>
      <c r="G78" s="531"/>
      <c r="H78" s="194">
        <f t="shared" si="4"/>
        <v>0</v>
      </c>
      <c r="I78" s="36"/>
    </row>
    <row r="79" spans="2:9" x14ac:dyDescent="0.25">
      <c r="B79" s="183"/>
      <c r="C79" s="193"/>
      <c r="D79" s="185"/>
      <c r="E79" s="185"/>
      <c r="F79" s="186"/>
      <c r="G79" s="435"/>
      <c r="H79" s="194" t="str">
        <f t="shared" si="4"/>
        <v/>
      </c>
      <c r="I79" s="36"/>
    </row>
    <row r="80" spans="2:9" ht="26.4" x14ac:dyDescent="0.25">
      <c r="B80" s="183" t="s">
        <v>58</v>
      </c>
      <c r="C80" s="193" t="s">
        <v>511</v>
      </c>
      <c r="D80" s="185"/>
      <c r="E80" s="185"/>
      <c r="F80" s="186"/>
      <c r="G80" s="435"/>
      <c r="H80" s="194" t="str">
        <f t="shared" si="4"/>
        <v/>
      </c>
      <c r="I80" s="36"/>
    </row>
    <row r="81" spans="2:9" x14ac:dyDescent="0.25">
      <c r="B81" s="183"/>
      <c r="C81" s="193"/>
      <c r="D81" s="185"/>
      <c r="E81" s="185"/>
      <c r="F81" s="186"/>
      <c r="G81" s="435"/>
      <c r="H81" s="194" t="str">
        <f t="shared" si="4"/>
        <v/>
      </c>
      <c r="I81" s="36"/>
    </row>
    <row r="82" spans="2:9" x14ac:dyDescent="0.25">
      <c r="B82" s="183" t="s">
        <v>512</v>
      </c>
      <c r="C82" s="193" t="s">
        <v>422</v>
      </c>
      <c r="D82" s="185" t="s">
        <v>419</v>
      </c>
      <c r="E82" s="185"/>
      <c r="F82" s="186">
        <v>1</v>
      </c>
      <c r="G82" s="451">
        <v>300000</v>
      </c>
      <c r="H82" s="194">
        <f t="shared" si="4"/>
        <v>300000</v>
      </c>
      <c r="I82" s="36"/>
    </row>
    <row r="83" spans="2:9" x14ac:dyDescent="0.25">
      <c r="B83" s="183"/>
      <c r="C83" s="193"/>
      <c r="D83" s="185"/>
      <c r="E83" s="185"/>
      <c r="F83" s="186"/>
      <c r="G83" s="435"/>
      <c r="H83" s="194" t="str">
        <f t="shared" si="4"/>
        <v/>
      </c>
      <c r="I83" s="36"/>
    </row>
    <row r="84" spans="2:9" ht="26.4" x14ac:dyDescent="0.25">
      <c r="B84" s="183" t="s">
        <v>513</v>
      </c>
      <c r="C84" s="193" t="s">
        <v>554</v>
      </c>
      <c r="D84" s="185" t="s">
        <v>32</v>
      </c>
      <c r="E84" s="185"/>
      <c r="F84" s="263">
        <f>G82</f>
        <v>300000</v>
      </c>
      <c r="G84" s="531"/>
      <c r="H84" s="194">
        <f t="shared" si="4"/>
        <v>0</v>
      </c>
      <c r="I84" s="36"/>
    </row>
    <row r="85" spans="2:9" x14ac:dyDescent="0.25">
      <c r="B85" s="183"/>
      <c r="C85" s="193"/>
      <c r="D85" s="185"/>
      <c r="E85" s="203"/>
      <c r="F85" s="204"/>
      <c r="G85" s="435"/>
      <c r="H85" s="194"/>
      <c r="I85" s="36"/>
    </row>
    <row r="86" spans="2:9" x14ac:dyDescent="0.25">
      <c r="B86" s="183"/>
      <c r="C86" s="193"/>
      <c r="D86" s="185"/>
      <c r="E86" s="203"/>
      <c r="F86" s="204"/>
      <c r="G86" s="435"/>
      <c r="H86" s="194"/>
      <c r="I86" s="36"/>
    </row>
    <row r="87" spans="2:9" x14ac:dyDescent="0.25">
      <c r="B87" s="183"/>
      <c r="C87" s="193"/>
      <c r="D87" s="185"/>
      <c r="E87" s="203"/>
      <c r="F87" s="204"/>
      <c r="G87" s="435"/>
      <c r="H87" s="194"/>
      <c r="I87" s="36"/>
    </row>
    <row r="88" spans="2:9" x14ac:dyDescent="0.25">
      <c r="B88" s="183"/>
      <c r="C88" s="193"/>
      <c r="D88" s="185"/>
      <c r="E88" s="203"/>
      <c r="F88" s="204"/>
      <c r="G88" s="435"/>
      <c r="H88" s="194"/>
      <c r="I88" s="36"/>
    </row>
    <row r="89" spans="2:9" x14ac:dyDescent="0.25">
      <c r="B89" s="183"/>
      <c r="C89" s="193"/>
      <c r="D89" s="185"/>
      <c r="E89" s="203"/>
      <c r="F89" s="204"/>
      <c r="G89" s="435"/>
      <c r="H89" s="194"/>
      <c r="I89" s="36"/>
    </row>
    <row r="90" spans="2:9" x14ac:dyDescent="0.25">
      <c r="B90" s="183"/>
      <c r="C90" s="193"/>
      <c r="D90" s="185"/>
      <c r="E90" s="203"/>
      <c r="F90" s="204"/>
      <c r="G90" s="435"/>
      <c r="H90" s="194"/>
      <c r="I90" s="36"/>
    </row>
    <row r="91" spans="2:9" x14ac:dyDescent="0.25">
      <c r="B91" s="183"/>
      <c r="C91" s="193"/>
      <c r="D91" s="185"/>
      <c r="E91" s="203"/>
      <c r="F91" s="204"/>
      <c r="G91" s="435"/>
      <c r="H91" s="194"/>
      <c r="I91" s="36"/>
    </row>
    <row r="92" spans="2:9" x14ac:dyDescent="0.25">
      <c r="B92" s="183"/>
      <c r="C92" s="193"/>
      <c r="D92" s="185"/>
      <c r="E92" s="203"/>
      <c r="F92" s="204"/>
      <c r="G92" s="435"/>
      <c r="H92" s="194"/>
      <c r="I92" s="36"/>
    </row>
    <row r="93" spans="2:9" x14ac:dyDescent="0.25">
      <c r="B93" s="183"/>
      <c r="C93" s="193"/>
      <c r="D93" s="185"/>
      <c r="E93" s="203"/>
      <c r="F93" s="204"/>
      <c r="G93" s="435"/>
      <c r="H93" s="194"/>
      <c r="I93" s="36"/>
    </row>
    <row r="94" spans="2:9" x14ac:dyDescent="0.25">
      <c r="B94" s="183"/>
      <c r="C94" s="193"/>
      <c r="D94" s="185"/>
      <c r="E94" s="203"/>
      <c r="F94" s="204"/>
      <c r="G94" s="435"/>
      <c r="H94" s="194"/>
      <c r="I94" s="36"/>
    </row>
    <row r="95" spans="2:9" x14ac:dyDescent="0.25">
      <c r="B95" s="183"/>
      <c r="C95" s="193"/>
      <c r="D95" s="185"/>
      <c r="E95" s="203"/>
      <c r="F95" s="204"/>
      <c r="G95" s="435"/>
      <c r="H95" s="194"/>
      <c r="I95" s="36"/>
    </row>
    <row r="96" spans="2:9" x14ac:dyDescent="0.25">
      <c r="B96" s="183"/>
      <c r="C96" s="193"/>
      <c r="D96" s="185"/>
      <c r="E96" s="203"/>
      <c r="F96" s="204"/>
      <c r="G96" s="435"/>
      <c r="H96" s="194"/>
      <c r="I96" s="36"/>
    </row>
    <row r="97" spans="2:9" x14ac:dyDescent="0.25">
      <c r="B97" s="183"/>
      <c r="C97" s="193"/>
      <c r="D97" s="185"/>
      <c r="E97" s="203"/>
      <c r="F97" s="204"/>
      <c r="G97" s="435"/>
      <c r="H97" s="194"/>
      <c r="I97" s="36"/>
    </row>
    <row r="98" spans="2:9" x14ac:dyDescent="0.25">
      <c r="B98" s="183"/>
      <c r="C98" s="193"/>
      <c r="D98" s="185"/>
      <c r="E98" s="203"/>
      <c r="F98" s="204"/>
      <c r="G98" s="435"/>
      <c r="H98" s="194"/>
      <c r="I98" s="36"/>
    </row>
    <row r="99" spans="2:9" x14ac:dyDescent="0.25">
      <c r="B99" s="183"/>
      <c r="C99" s="193"/>
      <c r="D99" s="185"/>
      <c r="E99" s="203"/>
      <c r="F99" s="204"/>
      <c r="G99" s="435"/>
      <c r="H99" s="194"/>
      <c r="I99" s="36"/>
    </row>
    <row r="100" spans="2:9" x14ac:dyDescent="0.25">
      <c r="B100" s="183"/>
      <c r="C100" s="193"/>
      <c r="D100" s="185"/>
      <c r="E100" s="203"/>
      <c r="F100" s="204"/>
      <c r="G100" s="435"/>
      <c r="H100" s="194"/>
      <c r="I100" s="36"/>
    </row>
    <row r="101" spans="2:9" x14ac:dyDescent="0.25">
      <c r="B101" s="183"/>
      <c r="C101" s="193"/>
      <c r="D101" s="185"/>
      <c r="E101" s="203"/>
      <c r="F101" s="204"/>
      <c r="G101" s="435"/>
      <c r="H101" s="194"/>
      <c r="I101" s="36"/>
    </row>
    <row r="102" spans="2:9" x14ac:dyDescent="0.25">
      <c r="B102" s="183"/>
      <c r="C102" s="193"/>
      <c r="D102" s="185"/>
      <c r="E102" s="203"/>
      <c r="F102" s="204"/>
      <c r="G102" s="435"/>
      <c r="H102" s="194"/>
      <c r="I102" s="36"/>
    </row>
    <row r="103" spans="2:9" x14ac:dyDescent="0.25">
      <c r="B103" s="183"/>
      <c r="C103" s="193"/>
      <c r="D103" s="185"/>
      <c r="E103" s="203"/>
      <c r="F103" s="204"/>
      <c r="G103" s="435"/>
      <c r="H103" s="194"/>
      <c r="I103" s="36"/>
    </row>
    <row r="104" spans="2:9" x14ac:dyDescent="0.25">
      <c r="B104" s="183"/>
      <c r="C104" s="193"/>
      <c r="D104" s="185"/>
      <c r="E104" s="203"/>
      <c r="F104" s="204"/>
      <c r="G104" s="435"/>
      <c r="H104" s="194"/>
      <c r="I104" s="36"/>
    </row>
    <row r="105" spans="2:9" x14ac:dyDescent="0.25">
      <c r="B105" s="183"/>
      <c r="C105" s="193"/>
      <c r="D105" s="185"/>
      <c r="E105" s="203"/>
      <c r="F105" s="204"/>
      <c r="G105" s="435"/>
      <c r="H105" s="194"/>
      <c r="I105" s="36"/>
    </row>
    <row r="106" spans="2:9" x14ac:dyDescent="0.25">
      <c r="B106" s="183"/>
      <c r="C106" s="193"/>
      <c r="D106" s="185"/>
      <c r="E106" s="203"/>
      <c r="F106" s="204"/>
      <c r="G106" s="435"/>
      <c r="H106" s="194"/>
      <c r="I106" s="36"/>
    </row>
    <row r="107" spans="2:9" x14ac:dyDescent="0.25">
      <c r="B107" s="183"/>
      <c r="C107" s="193"/>
      <c r="D107" s="185"/>
      <c r="E107" s="203"/>
      <c r="F107" s="204"/>
      <c r="G107" s="435"/>
      <c r="H107" s="194"/>
      <c r="I107" s="36"/>
    </row>
    <row r="108" spans="2:9" x14ac:dyDescent="0.25">
      <c r="B108" s="183"/>
      <c r="C108" s="193"/>
      <c r="D108" s="185"/>
      <c r="E108" s="203"/>
      <c r="F108" s="204"/>
      <c r="G108" s="435"/>
      <c r="H108" s="194"/>
      <c r="I108" s="36"/>
    </row>
    <row r="109" spans="2:9" x14ac:dyDescent="0.25">
      <c r="B109" s="183"/>
      <c r="C109" s="193"/>
      <c r="D109" s="185"/>
      <c r="E109" s="203"/>
      <c r="F109" s="204"/>
      <c r="G109" s="435"/>
      <c r="H109" s="194"/>
      <c r="I109" s="36"/>
    </row>
    <row r="110" spans="2:9" x14ac:dyDescent="0.25">
      <c r="B110" s="183"/>
      <c r="C110" s="193"/>
      <c r="D110" s="185"/>
      <c r="E110" s="203"/>
      <c r="F110" s="204"/>
      <c r="G110" s="435"/>
      <c r="H110" s="194"/>
      <c r="I110" s="36"/>
    </row>
    <row r="111" spans="2:9" x14ac:dyDescent="0.25">
      <c r="B111" s="183"/>
      <c r="C111" s="193"/>
      <c r="D111" s="185"/>
      <c r="E111" s="203"/>
      <c r="F111" s="204"/>
      <c r="G111" s="435"/>
      <c r="H111" s="194"/>
      <c r="I111" s="36"/>
    </row>
    <row r="112" spans="2:9" x14ac:dyDescent="0.25">
      <c r="B112" s="183"/>
      <c r="C112" s="193"/>
      <c r="D112" s="185"/>
      <c r="E112" s="203"/>
      <c r="F112" s="204"/>
      <c r="G112" s="435"/>
      <c r="H112" s="194"/>
      <c r="I112" s="36"/>
    </row>
    <row r="113" spans="2:9" x14ac:dyDescent="0.25">
      <c r="B113" s="183"/>
      <c r="C113" s="193"/>
      <c r="D113" s="185"/>
      <c r="E113" s="203"/>
      <c r="F113" s="204"/>
      <c r="G113" s="435"/>
      <c r="H113" s="194"/>
      <c r="I113" s="36"/>
    </row>
    <row r="114" spans="2:9" x14ac:dyDescent="0.25">
      <c r="B114" s="183"/>
      <c r="C114" s="193"/>
      <c r="D114" s="185"/>
      <c r="E114" s="203"/>
      <c r="F114" s="204"/>
      <c r="G114" s="435"/>
      <c r="H114" s="194"/>
      <c r="I114" s="36"/>
    </row>
    <row r="115" spans="2:9" x14ac:dyDescent="0.25">
      <c r="B115" s="183"/>
      <c r="C115" s="193"/>
      <c r="D115" s="185"/>
      <c r="E115" s="203"/>
      <c r="F115" s="204"/>
      <c r="G115" s="435"/>
      <c r="H115" s="194"/>
      <c r="I115" s="36"/>
    </row>
    <row r="116" spans="2:9" x14ac:dyDescent="0.25">
      <c r="B116" s="183"/>
      <c r="C116" s="193"/>
      <c r="D116" s="185"/>
      <c r="E116" s="203"/>
      <c r="F116" s="204"/>
      <c r="G116" s="435"/>
      <c r="H116" s="194"/>
      <c r="I116" s="36"/>
    </row>
    <row r="117" spans="2:9" x14ac:dyDescent="0.25">
      <c r="B117" s="183"/>
      <c r="C117" s="193"/>
      <c r="D117" s="185"/>
      <c r="E117" s="203"/>
      <c r="F117" s="204"/>
      <c r="G117" s="435"/>
      <c r="H117" s="194"/>
      <c r="I117" s="36"/>
    </row>
    <row r="118" spans="2:9" x14ac:dyDescent="0.25">
      <c r="B118" s="183"/>
      <c r="C118" s="193"/>
      <c r="D118" s="185"/>
      <c r="E118" s="185"/>
      <c r="F118" s="186"/>
      <c r="G118" s="435"/>
      <c r="H118" s="194"/>
      <c r="I118" s="33"/>
    </row>
    <row r="119" spans="2:9" s="23" customFormat="1" ht="24.9" customHeight="1" x14ac:dyDescent="0.25">
      <c r="B119" s="264" t="str">
        <f>$B$10</f>
        <v>F</v>
      </c>
      <c r="C119" s="209" t="s">
        <v>404</v>
      </c>
      <c r="D119" s="210"/>
      <c r="E119" s="210"/>
      <c r="F119" s="211"/>
      <c r="G119" s="457"/>
      <c r="H119" s="265">
        <f>SUM(H52:H118)</f>
        <v>31337309.699999999</v>
      </c>
      <c r="I119" s="27"/>
    </row>
  </sheetData>
  <sheetProtection algorithmName="SHA-512" hashValue="8IGyoOrb+kHteseAvpn9slTeXZdFLyrlDuNRa2nj8xybEoQPOkkJkBS+/BkYdgYH/66UqrM+GHhN7ZDdPNxwpg==" saltValue="dn2JDZk4BOp5r9wneNLpoA==" spinCount="100000" sheet="1" objects="1" scenarios="1" selectLockedCells="1"/>
  <printOptions horizontalCentered="1"/>
  <pageMargins left="0.70866141732283472" right="0.70866141732283472" top="0.74803149606299213" bottom="0.74803149606299213" header="0.31496062992125984" footer="0.31496062992125984"/>
  <pageSetup paperSize="9" scale="70" firstPageNumber="31" orientation="portrait" r:id="rId1"/>
  <rowBreaks count="1" manualBreakCount="1">
    <brk id="43" min="1" max="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B816-ADF6-41A0-8C4A-040AED34D1C9}">
  <dimension ref="B1:K59"/>
  <sheetViews>
    <sheetView view="pageBreakPreview" zoomScale="85" zoomScaleNormal="100" zoomScaleSheetLayoutView="85" zoomScalePageLayoutView="150" workbookViewId="0">
      <selection activeCell="F10" sqref="F10"/>
    </sheetView>
  </sheetViews>
  <sheetFormatPr defaultColWidth="8.88671875" defaultRowHeight="13.2" x14ac:dyDescent="0.25"/>
  <cols>
    <col min="1" max="1" width="0.88671875" style="155" customWidth="1"/>
    <col min="2" max="2" width="11.6640625" style="166" customWidth="1"/>
    <col min="3" max="3" width="45.6640625" style="153" customWidth="1"/>
    <col min="4" max="4" width="13.6640625" style="153" customWidth="1"/>
    <col min="5" max="5" width="5.6640625" style="167" customWidth="1"/>
    <col min="6" max="7" width="15.6640625" style="155" customWidth="1"/>
    <col min="8" max="8" width="17.44140625" style="168" customWidth="1"/>
    <col min="9" max="9" width="0.88671875" style="155" customWidth="1"/>
    <col min="10" max="10" width="15.109375" style="155" bestFit="1" customWidth="1"/>
    <col min="11" max="16384" width="8.88671875" style="155"/>
  </cols>
  <sheetData>
    <row r="1" spans="2:11" x14ac:dyDescent="0.25">
      <c r="B1" s="152" t="str">
        <f>Client1</f>
        <v>Province of KwaZulu-Natal</v>
      </c>
      <c r="D1" s="154"/>
      <c r="E1" s="154"/>
      <c r="F1" s="342" t="str">
        <f>"Contract No. "&amp;ContractNo</f>
        <v>Contract No. ZNB00511/00000/00/HOD/INF/21/T</v>
      </c>
      <c r="G1" s="342"/>
      <c r="H1" s="342"/>
    </row>
    <row r="2" spans="2:11" s="157" customFormat="1" ht="18" customHeight="1" x14ac:dyDescent="0.25">
      <c r="B2" s="156" t="str">
        <f>Client2</f>
        <v>Department of Transport</v>
      </c>
      <c r="C2" s="153"/>
      <c r="D2" s="154"/>
      <c r="E2" s="154"/>
      <c r="F2" s="154"/>
      <c r="H2" s="158"/>
    </row>
    <row r="3" spans="2:11" s="157" customFormat="1" ht="16.5" customHeight="1" x14ac:dyDescent="0.25">
      <c r="B3" s="159"/>
      <c r="C3" s="160"/>
      <c r="D3" s="161"/>
      <c r="E3" s="161"/>
      <c r="F3" s="161"/>
      <c r="G3" s="162"/>
      <c r="H3" s="163"/>
    </row>
    <row r="4" spans="2:11" s="157" customFormat="1" ht="7.5" customHeight="1" x14ac:dyDescent="0.25">
      <c r="B4" s="296" t="str">
        <f>ContractDescription</f>
        <v>THE UPGRADE OF DISTRICT ROAD 1001 (KM 0+000 TO KM 4+780) IN THE UMGUNGUNDLOVU DISTRICT UNDER PIETERMARITZBURG REGION</v>
      </c>
      <c r="C4" s="297"/>
      <c r="D4" s="297"/>
      <c r="E4" s="297"/>
      <c r="F4" s="297"/>
      <c r="G4" s="297"/>
      <c r="H4" s="301"/>
    </row>
    <row r="5" spans="2:11" ht="12.75" customHeight="1" x14ac:dyDescent="0.25">
      <c r="B5" s="296"/>
      <c r="C5" s="297"/>
      <c r="D5" s="297"/>
      <c r="E5" s="297"/>
      <c r="F5" s="297"/>
      <c r="G5" s="297"/>
      <c r="H5" s="301"/>
    </row>
    <row r="6" spans="2:11" ht="7.5" customHeight="1" x14ac:dyDescent="0.25">
      <c r="B6" s="298"/>
      <c r="C6" s="299"/>
      <c r="D6" s="299"/>
      <c r="E6" s="299"/>
      <c r="F6" s="299"/>
      <c r="G6" s="299"/>
      <c r="H6" s="302"/>
    </row>
    <row r="7" spans="2:11" ht="25.5" customHeight="1" x14ac:dyDescent="0.25">
      <c r="B7" s="319" t="s">
        <v>555</v>
      </c>
      <c r="C7" s="320"/>
      <c r="D7" s="320"/>
      <c r="E7" s="320"/>
      <c r="F7" s="320"/>
      <c r="G7" s="320"/>
      <c r="H7" s="321"/>
    </row>
    <row r="8" spans="2:11" x14ac:dyDescent="0.25">
      <c r="B8" s="10" t="s">
        <v>418</v>
      </c>
      <c r="C8" s="322" t="s">
        <v>1</v>
      </c>
      <c r="D8" s="323"/>
      <c r="E8" s="324"/>
      <c r="F8" s="10" t="s">
        <v>398</v>
      </c>
      <c r="G8" s="325" t="s">
        <v>5</v>
      </c>
      <c r="H8" s="313"/>
    </row>
    <row r="9" spans="2:11" x14ac:dyDescent="0.25">
      <c r="B9" s="20"/>
      <c r="C9" s="339"/>
      <c r="D9" s="340"/>
      <c r="E9" s="341"/>
      <c r="F9" s="172"/>
      <c r="G9" s="334"/>
      <c r="H9" s="335"/>
    </row>
    <row r="10" spans="2:11" ht="12.75" customHeight="1" x14ac:dyDescent="0.25">
      <c r="B10" s="20" t="s">
        <v>518</v>
      </c>
      <c r="C10" s="316" t="s">
        <v>536</v>
      </c>
      <c r="D10" s="317"/>
      <c r="E10" s="318"/>
      <c r="F10" s="281"/>
      <c r="G10" s="344">
        <f>+'Section F'!$H$119</f>
        <v>31337309.699999999</v>
      </c>
      <c r="H10" s="345"/>
    </row>
    <row r="11" spans="2:11" ht="12.75" customHeight="1" x14ac:dyDescent="0.25">
      <c r="B11" s="20"/>
      <c r="C11" s="228"/>
      <c r="D11" s="39"/>
      <c r="E11" s="78"/>
      <c r="F11" s="172"/>
      <c r="G11" s="270"/>
      <c r="H11" s="271"/>
    </row>
    <row r="12" spans="2:11" x14ac:dyDescent="0.25">
      <c r="B12" s="305" t="s">
        <v>541</v>
      </c>
      <c r="C12" s="306"/>
      <c r="D12" s="306"/>
      <c r="E12" s="306"/>
      <c r="F12" s="306"/>
      <c r="G12" s="348">
        <f>SUM(G9:H11)</f>
        <v>31337309.699999999</v>
      </c>
      <c r="H12" s="349"/>
    </row>
    <row r="14" spans="2:11" x14ac:dyDescent="0.25">
      <c r="F14" s="253"/>
      <c r="G14" s="253"/>
      <c r="H14" s="255"/>
      <c r="I14" s="253"/>
      <c r="J14" s="253"/>
      <c r="K14" s="253"/>
    </row>
    <row r="15" spans="2:11" x14ac:dyDescent="0.25">
      <c r="F15" s="253"/>
      <c r="G15" s="253"/>
      <c r="H15" s="255"/>
      <c r="I15" s="253"/>
      <c r="J15" s="253"/>
      <c r="K15" s="253"/>
    </row>
    <row r="16" spans="2:11" x14ac:dyDescent="0.25">
      <c r="F16" s="253"/>
      <c r="G16" s="350">
        <f>+G12*30%</f>
        <v>9401192.9100000001</v>
      </c>
      <c r="H16" s="350"/>
      <c r="I16" s="253"/>
      <c r="J16" s="253"/>
      <c r="K16" s="253"/>
    </row>
    <row r="17" spans="6:11" x14ac:dyDescent="0.25">
      <c r="F17" s="253"/>
      <c r="G17" s="253"/>
      <c r="H17" s="255"/>
      <c r="I17" s="253"/>
      <c r="J17" s="253"/>
      <c r="K17" s="253"/>
    </row>
    <row r="18" spans="6:11" x14ac:dyDescent="0.25">
      <c r="F18" s="253"/>
      <c r="G18" s="253"/>
      <c r="H18" s="255"/>
      <c r="I18" s="253"/>
      <c r="J18" s="253"/>
      <c r="K18" s="253"/>
    </row>
    <row r="19" spans="6:11" x14ac:dyDescent="0.25">
      <c r="F19" s="253"/>
      <c r="G19" s="253"/>
      <c r="H19" s="255"/>
      <c r="I19" s="253"/>
      <c r="J19" s="253"/>
      <c r="K19" s="253"/>
    </row>
    <row r="20" spans="6:11" x14ac:dyDescent="0.25">
      <c r="F20" s="253"/>
      <c r="G20" s="253"/>
      <c r="H20" s="260"/>
      <c r="I20" s="253"/>
      <c r="J20" s="253"/>
      <c r="K20" s="253"/>
    </row>
    <row r="21" spans="6:11" x14ac:dyDescent="0.25">
      <c r="F21" s="253"/>
      <c r="G21" s="253"/>
      <c r="H21" s="255"/>
      <c r="I21" s="253"/>
      <c r="J21" s="82"/>
      <c r="K21" s="253"/>
    </row>
    <row r="22" spans="6:11" x14ac:dyDescent="0.25">
      <c r="F22" s="253"/>
      <c r="G22" s="253"/>
      <c r="H22" s="255"/>
      <c r="I22" s="253"/>
      <c r="J22" s="253"/>
      <c r="K22" s="253"/>
    </row>
    <row r="23" spans="6:11" x14ac:dyDescent="0.25">
      <c r="F23" s="253"/>
      <c r="G23" s="253"/>
      <c r="H23" s="255"/>
      <c r="I23" s="253"/>
      <c r="J23" s="253"/>
      <c r="K23" s="253"/>
    </row>
    <row r="24" spans="6:11" x14ac:dyDescent="0.25">
      <c r="F24" s="253"/>
      <c r="G24" s="253"/>
      <c r="H24" s="255"/>
      <c r="I24" s="253"/>
      <c r="J24" s="253"/>
      <c r="K24" s="253"/>
    </row>
    <row r="25" spans="6:11" x14ac:dyDescent="0.25">
      <c r="F25" s="253"/>
      <c r="G25" s="253"/>
      <c r="H25" s="255"/>
      <c r="I25" s="253"/>
      <c r="J25" s="253"/>
      <c r="K25" s="253"/>
    </row>
    <row r="26" spans="6:11" x14ac:dyDescent="0.25">
      <c r="F26" s="253"/>
      <c r="G26" s="253"/>
      <c r="H26" s="255"/>
      <c r="I26" s="253"/>
      <c r="J26" s="253"/>
      <c r="K26" s="253"/>
    </row>
    <row r="27" spans="6:11" x14ac:dyDescent="0.25">
      <c r="F27" s="253"/>
      <c r="G27" s="253"/>
      <c r="H27" s="255"/>
      <c r="I27" s="253"/>
      <c r="J27" s="253"/>
      <c r="K27" s="253"/>
    </row>
    <row r="59" spans="2:9" s="171" customFormat="1" ht="19.5" customHeight="1" x14ac:dyDescent="0.25">
      <c r="B59" s="166"/>
      <c r="C59" s="153"/>
      <c r="D59" s="153"/>
      <c r="E59" s="167"/>
      <c r="F59" s="155"/>
      <c r="G59" s="155"/>
      <c r="H59" s="168"/>
      <c r="I59" s="170"/>
    </row>
  </sheetData>
  <mergeCells count="13">
    <mergeCell ref="C9:E9"/>
    <mergeCell ref="G9:H9"/>
    <mergeCell ref="C10:E10"/>
    <mergeCell ref="G10:H10"/>
    <mergeCell ref="G16:H16"/>
    <mergeCell ref="B12:F12"/>
    <mergeCell ref="G12:H12"/>
    <mergeCell ref="F1:H1"/>
    <mergeCell ref="B4:G6"/>
    <mergeCell ref="H4:H6"/>
    <mergeCell ref="B7:H7"/>
    <mergeCell ref="C8:E8"/>
    <mergeCell ref="G8:H8"/>
  </mergeCells>
  <printOptions horizontalCentered="1"/>
  <pageMargins left="0.70866141732283472" right="0.70866141732283472" top="0.74803149606299213" bottom="0.74803149606299213" header="0.31496062992125984" footer="0.31496062992125984"/>
  <pageSetup paperSize="9" scale="70" firstPageNumber="32" orientation="portrait" r:id="rId1"/>
  <colBreaks count="1" manualBreakCount="1">
    <brk id="8" max="3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3261-6FF9-4CCD-8D87-2961C625D734}">
  <dimension ref="B1:T92"/>
  <sheetViews>
    <sheetView view="pageBreakPreview" topLeftCell="A6" zoomScale="80" zoomScaleNormal="125" zoomScaleSheetLayoutView="80" zoomScalePageLayoutView="125" workbookViewId="0">
      <selection activeCell="G19" sqref="G19"/>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0" width="6.88671875" style="1"/>
    <col min="11" max="11" width="15.33203125" style="1" bestFit="1" customWidth="1"/>
    <col min="12" max="18" width="20.6640625" style="4" customWidth="1"/>
    <col min="19" max="16384" width="6.88671875" style="1"/>
  </cols>
  <sheetData>
    <row r="1" spans="2:20" x14ac:dyDescent="0.25">
      <c r="B1" s="2" t="str">
        <f>Client1</f>
        <v>Province of KwaZulu-Natal</v>
      </c>
      <c r="F1" s="23" t="str">
        <f>"Contract No. "&amp;ContractNo</f>
        <v>Contract No. ZNB00511/00000/00/HOD/INF/21/T</v>
      </c>
      <c r="G1" s="471"/>
      <c r="H1" s="23"/>
    </row>
    <row r="2" spans="2:20" x14ac:dyDescent="0.25">
      <c r="B2" s="64" t="str">
        <f>Client2</f>
        <v>Department of Transport</v>
      </c>
      <c r="J2" s="363"/>
      <c r="K2" s="363"/>
      <c r="L2" s="368"/>
      <c r="M2" s="368"/>
      <c r="N2" s="368"/>
      <c r="O2" s="368"/>
      <c r="P2" s="368"/>
      <c r="Q2" s="368"/>
      <c r="R2" s="368"/>
      <c r="S2" s="363"/>
      <c r="T2" s="363"/>
    </row>
    <row r="3" spans="2:20" x14ac:dyDescent="0.25">
      <c r="B3" s="56"/>
      <c r="C3" s="56"/>
      <c r="D3" s="57"/>
      <c r="E3" s="57"/>
      <c r="F3" s="57"/>
      <c r="G3" s="473"/>
      <c r="H3" s="66"/>
      <c r="J3" s="363"/>
      <c r="K3" s="363"/>
      <c r="L3" s="369"/>
      <c r="M3" s="400"/>
      <c r="N3" s="368"/>
      <c r="O3" s="368"/>
      <c r="P3" s="368"/>
      <c r="Q3" s="368"/>
      <c r="R3" s="368"/>
      <c r="S3" s="363"/>
      <c r="T3" s="363"/>
    </row>
    <row r="4" spans="2:20" x14ac:dyDescent="0.25">
      <c r="B4" s="469" t="s">
        <v>567</v>
      </c>
      <c r="C4" s="470"/>
      <c r="D4" s="470"/>
      <c r="E4" s="470"/>
      <c r="F4" s="470"/>
      <c r="G4" s="474"/>
      <c r="H4" s="466" t="str">
        <f>"CHAPTER "&amp;B10</f>
        <v>CHAPTER G</v>
      </c>
      <c r="I4" s="6"/>
      <c r="J4" s="363"/>
      <c r="K4" s="382"/>
      <c r="L4" s="401"/>
      <c r="M4" s="368"/>
      <c r="N4" s="368"/>
      <c r="O4" s="368"/>
      <c r="P4" s="368"/>
      <c r="Q4" s="368"/>
      <c r="R4" s="368"/>
      <c r="S4" s="363"/>
      <c r="T4" s="363"/>
    </row>
    <row r="5" spans="2:20" ht="7.5" customHeight="1" x14ac:dyDescent="0.25">
      <c r="B5" s="247" t="str">
        <f>ContractDescription</f>
        <v>THE UPGRADE OF DISTRICT ROAD 1001 (KM 0+000 TO KM 4+780) IN THE UMGUNGUNDLOVU DISTRICT UNDER PIETERMARITZBURG REGION</v>
      </c>
      <c r="C5" s="463"/>
      <c r="D5" s="463"/>
      <c r="E5" s="463"/>
      <c r="F5" s="463"/>
      <c r="G5" s="475"/>
      <c r="H5" s="467"/>
      <c r="I5" s="7"/>
      <c r="J5" s="363"/>
      <c r="K5" s="363"/>
      <c r="L5" s="368"/>
      <c r="M5" s="368"/>
      <c r="N5" s="368"/>
      <c r="O5" s="368"/>
      <c r="P5" s="368"/>
      <c r="Q5" s="368"/>
      <c r="R5" s="368"/>
      <c r="S5" s="363"/>
      <c r="T5" s="363"/>
    </row>
    <row r="6" spans="2:20" ht="31.2" customHeight="1" x14ac:dyDescent="0.25">
      <c r="B6" s="247"/>
      <c r="C6" s="463"/>
      <c r="D6" s="463"/>
      <c r="E6" s="463"/>
      <c r="F6" s="463"/>
      <c r="G6" s="475"/>
      <c r="H6" s="467"/>
      <c r="I6" s="7"/>
      <c r="J6" s="363"/>
      <c r="K6" s="363"/>
      <c r="L6" s="402"/>
      <c r="M6" s="403"/>
      <c r="N6" s="365"/>
      <c r="O6" s="368"/>
      <c r="P6" s="368"/>
      <c r="Q6" s="368"/>
      <c r="R6" s="368"/>
      <c r="S6" s="363"/>
      <c r="T6" s="363"/>
    </row>
    <row r="7" spans="2:20" ht="7.5" customHeight="1" x14ac:dyDescent="0.25">
      <c r="B7" s="464"/>
      <c r="C7" s="465"/>
      <c r="D7" s="465"/>
      <c r="E7" s="465"/>
      <c r="F7" s="465"/>
      <c r="G7" s="476"/>
      <c r="H7" s="468"/>
      <c r="I7" s="7"/>
      <c r="J7" s="363"/>
      <c r="K7" s="363"/>
      <c r="L7" s="368"/>
      <c r="M7" s="368"/>
      <c r="N7" s="368"/>
      <c r="O7" s="368"/>
      <c r="P7" s="368"/>
      <c r="Q7" s="368"/>
      <c r="R7" s="368"/>
      <c r="S7" s="363"/>
      <c r="T7" s="363"/>
    </row>
    <row r="8" spans="2:20" s="8" customFormat="1" ht="24.9" customHeight="1" x14ac:dyDescent="0.25">
      <c r="B8" s="9" t="s">
        <v>0</v>
      </c>
      <c r="C8" s="10" t="s">
        <v>1</v>
      </c>
      <c r="D8" s="10" t="s">
        <v>2</v>
      </c>
      <c r="E8" s="10" t="s">
        <v>9</v>
      </c>
      <c r="F8" s="10" t="s">
        <v>3</v>
      </c>
      <c r="G8" s="477" t="s">
        <v>4</v>
      </c>
      <c r="H8" s="10" t="s">
        <v>5</v>
      </c>
      <c r="I8" s="11"/>
      <c r="J8" s="365"/>
      <c r="K8" s="365"/>
      <c r="L8" s="401"/>
      <c r="M8" s="404"/>
      <c r="N8" s="404"/>
      <c r="O8" s="365"/>
      <c r="P8" s="365"/>
      <c r="Q8" s="365"/>
      <c r="R8" s="365"/>
      <c r="S8" s="365"/>
      <c r="T8" s="365"/>
    </row>
    <row r="9" spans="2:20" x14ac:dyDescent="0.25">
      <c r="B9" s="12"/>
      <c r="C9" s="13"/>
      <c r="D9" s="14"/>
      <c r="E9" s="14"/>
      <c r="F9" s="14"/>
      <c r="G9" s="478"/>
      <c r="H9" s="126" t="str">
        <f>IF(D9="","",F9*G9)</f>
        <v/>
      </c>
      <c r="I9" s="17"/>
      <c r="J9" s="363"/>
      <c r="K9" s="363"/>
      <c r="L9" s="368"/>
      <c r="M9" s="368"/>
      <c r="N9" s="368"/>
      <c r="O9" s="368"/>
      <c r="P9" s="368"/>
      <c r="Q9" s="368"/>
      <c r="R9" s="368"/>
      <c r="S9" s="363"/>
      <c r="T9" s="363"/>
    </row>
    <row r="10" spans="2:20" ht="26.4" x14ac:dyDescent="0.25">
      <c r="B10" s="105" t="s">
        <v>557</v>
      </c>
      <c r="C10" s="93" t="s">
        <v>556</v>
      </c>
      <c r="D10" s="14"/>
      <c r="E10" s="14"/>
      <c r="F10" s="14"/>
      <c r="G10" s="479"/>
      <c r="H10" s="126"/>
      <c r="I10" s="33"/>
      <c r="J10" s="363"/>
      <c r="K10" s="363"/>
      <c r="L10" s="365"/>
      <c r="M10" s="366"/>
      <c r="N10" s="366"/>
      <c r="O10" s="365"/>
      <c r="P10" s="366"/>
      <c r="Q10" s="366"/>
      <c r="R10" s="365"/>
      <c r="S10" s="363"/>
      <c r="T10" s="363"/>
    </row>
    <row r="11" spans="2:20" x14ac:dyDescent="0.25">
      <c r="B11" s="46"/>
      <c r="C11" s="31"/>
      <c r="D11" s="14"/>
      <c r="E11" s="14"/>
      <c r="F11" s="14"/>
      <c r="G11" s="479"/>
      <c r="H11" s="126"/>
      <c r="I11" s="33"/>
      <c r="J11" s="363"/>
      <c r="K11" s="363"/>
      <c r="L11" s="405"/>
      <c r="M11" s="406"/>
      <c r="N11" s="407"/>
      <c r="O11" s="407"/>
      <c r="P11" s="407"/>
      <c r="Q11" s="407"/>
      <c r="R11" s="407"/>
      <c r="S11" s="363"/>
      <c r="T11" s="363"/>
    </row>
    <row r="12" spans="2:20" ht="26.4" x14ac:dyDescent="0.25">
      <c r="B12" s="105" t="s">
        <v>560</v>
      </c>
      <c r="C12" s="272" t="s">
        <v>561</v>
      </c>
      <c r="D12" s="14"/>
      <c r="E12" s="14"/>
      <c r="F12" s="14"/>
      <c r="G12" s="479"/>
      <c r="H12" s="126"/>
      <c r="I12" s="33"/>
      <c r="J12" s="363"/>
      <c r="K12" s="363"/>
      <c r="L12" s="365"/>
      <c r="M12" s="368"/>
      <c r="N12" s="369"/>
      <c r="O12" s="369"/>
      <c r="P12" s="369"/>
      <c r="Q12" s="369"/>
      <c r="R12" s="369"/>
      <c r="S12" s="363"/>
      <c r="T12" s="363"/>
    </row>
    <row r="13" spans="2:20" x14ac:dyDescent="0.25">
      <c r="B13" s="105"/>
      <c r="C13" s="31"/>
      <c r="D13" s="14"/>
      <c r="E13" s="14"/>
      <c r="F13" s="14"/>
      <c r="G13" s="479"/>
      <c r="H13" s="126"/>
      <c r="I13" s="33"/>
      <c r="J13" s="363"/>
      <c r="K13" s="363"/>
      <c r="L13" s="365"/>
      <c r="M13" s="368"/>
      <c r="N13" s="369"/>
      <c r="O13" s="369"/>
      <c r="P13" s="369"/>
      <c r="Q13" s="369"/>
      <c r="R13" s="369"/>
      <c r="S13" s="363"/>
      <c r="T13" s="363"/>
    </row>
    <row r="14" spans="2:20" x14ac:dyDescent="0.25">
      <c r="B14" s="46" t="s">
        <v>54</v>
      </c>
      <c r="C14" s="79" t="s">
        <v>562</v>
      </c>
      <c r="D14" s="14"/>
      <c r="E14" s="14"/>
      <c r="F14" s="246"/>
      <c r="G14" s="509"/>
      <c r="H14" s="126"/>
      <c r="I14" s="34"/>
      <c r="J14" s="363"/>
      <c r="K14" s="363"/>
      <c r="L14" s="365"/>
      <c r="M14" s="368"/>
      <c r="N14" s="369"/>
      <c r="O14" s="369"/>
      <c r="P14" s="369"/>
      <c r="Q14" s="369"/>
      <c r="R14" s="369"/>
      <c r="S14" s="363"/>
      <c r="T14" s="363"/>
    </row>
    <row r="15" spans="2:20" x14ac:dyDescent="0.25">
      <c r="B15" s="105"/>
      <c r="C15" s="31"/>
      <c r="D15" s="14"/>
      <c r="E15" s="14"/>
      <c r="F15" s="246"/>
      <c r="G15" s="509"/>
      <c r="H15" s="126"/>
      <c r="I15" s="34"/>
      <c r="J15" s="363"/>
      <c r="K15" s="363"/>
      <c r="L15" s="365"/>
      <c r="M15" s="368"/>
      <c r="N15" s="369"/>
      <c r="O15" s="369"/>
      <c r="P15" s="369"/>
      <c r="Q15" s="369"/>
      <c r="R15" s="369"/>
      <c r="S15" s="363"/>
      <c r="T15" s="363"/>
    </row>
    <row r="16" spans="2:20" x14ac:dyDescent="0.25">
      <c r="B16" s="46" t="s">
        <v>188</v>
      </c>
      <c r="C16" s="31" t="s">
        <v>563</v>
      </c>
      <c r="D16" s="14" t="s">
        <v>293</v>
      </c>
      <c r="E16" s="14"/>
      <c r="F16" s="246">
        <v>1</v>
      </c>
      <c r="G16" s="521">
        <v>252000</v>
      </c>
      <c r="H16" s="126">
        <f>+G16*F16</f>
        <v>252000</v>
      </c>
      <c r="I16" s="34"/>
      <c r="J16" s="363"/>
      <c r="K16" s="363"/>
      <c r="L16" s="365"/>
      <c r="M16" s="368"/>
      <c r="N16" s="369"/>
      <c r="O16" s="369"/>
      <c r="P16" s="369"/>
      <c r="Q16" s="369"/>
      <c r="R16" s="369"/>
      <c r="S16" s="363"/>
      <c r="T16" s="363"/>
    </row>
    <row r="17" spans="2:20" x14ac:dyDescent="0.25">
      <c r="B17" s="46"/>
      <c r="C17" s="31"/>
      <c r="D17" s="14"/>
      <c r="E17" s="14"/>
      <c r="F17" s="246"/>
      <c r="G17" s="524"/>
      <c r="H17" s="126"/>
      <c r="I17" s="34"/>
      <c r="J17" s="363"/>
      <c r="K17" s="363"/>
      <c r="L17" s="368"/>
      <c r="M17" s="368"/>
      <c r="N17" s="369"/>
      <c r="O17" s="369"/>
      <c r="P17" s="369"/>
      <c r="Q17" s="369"/>
      <c r="R17" s="369"/>
      <c r="S17" s="363"/>
      <c r="T17" s="363"/>
    </row>
    <row r="18" spans="2:20" x14ac:dyDescent="0.25">
      <c r="B18" s="46" t="s">
        <v>499</v>
      </c>
      <c r="C18" s="31" t="s">
        <v>564</v>
      </c>
      <c r="D18" s="14" t="s">
        <v>293</v>
      </c>
      <c r="E18" s="48"/>
      <c r="F18" s="246">
        <v>1</v>
      </c>
      <c r="G18" s="521">
        <v>9000</v>
      </c>
      <c r="H18" s="126">
        <f>+G18*F18</f>
        <v>9000</v>
      </c>
      <c r="I18" s="33"/>
      <c r="J18" s="363"/>
      <c r="K18" s="363"/>
      <c r="L18" s="368"/>
      <c r="M18" s="368"/>
      <c r="N18" s="369"/>
      <c r="O18" s="369"/>
      <c r="P18" s="369"/>
      <c r="Q18" s="369"/>
      <c r="R18" s="369"/>
      <c r="S18" s="363"/>
      <c r="T18" s="363"/>
    </row>
    <row r="19" spans="2:20" x14ac:dyDescent="0.25">
      <c r="B19" s="46"/>
      <c r="C19" s="29"/>
      <c r="D19" s="14"/>
      <c r="E19" s="48"/>
      <c r="F19" s="246"/>
      <c r="G19" s="507"/>
      <c r="H19" s="126"/>
      <c r="I19" s="33"/>
      <c r="J19" s="363"/>
      <c r="K19" s="363"/>
      <c r="L19" s="368"/>
      <c r="M19" s="368"/>
      <c r="N19" s="369"/>
      <c r="O19" s="369"/>
      <c r="P19" s="369"/>
      <c r="Q19" s="369"/>
      <c r="R19" s="369"/>
      <c r="S19" s="363"/>
      <c r="T19" s="363"/>
    </row>
    <row r="20" spans="2:20" ht="26.4" x14ac:dyDescent="0.25">
      <c r="B20" s="46" t="s">
        <v>59</v>
      </c>
      <c r="C20" s="31" t="s">
        <v>428</v>
      </c>
      <c r="D20" s="14"/>
      <c r="E20" s="48"/>
      <c r="F20" s="246"/>
      <c r="G20" s="520"/>
      <c r="H20" s="126"/>
      <c r="J20" s="363"/>
      <c r="K20" s="363"/>
      <c r="L20" s="368"/>
      <c r="M20" s="368"/>
      <c r="N20" s="369"/>
      <c r="O20" s="369"/>
      <c r="P20" s="369"/>
      <c r="Q20" s="369"/>
      <c r="R20" s="369"/>
      <c r="S20" s="363"/>
      <c r="T20" s="363"/>
    </row>
    <row r="21" spans="2:20" x14ac:dyDescent="0.25">
      <c r="B21" s="46"/>
      <c r="C21" s="31"/>
      <c r="D21" s="14"/>
      <c r="E21" s="48"/>
      <c r="F21" s="246"/>
      <c r="G21" s="507"/>
      <c r="H21" s="126"/>
      <c r="J21" s="363"/>
      <c r="K21" s="363"/>
      <c r="L21" s="368"/>
      <c r="M21" s="368"/>
      <c r="N21" s="369"/>
      <c r="O21" s="369"/>
      <c r="P21" s="369"/>
      <c r="Q21" s="369"/>
      <c r="R21" s="369"/>
      <c r="S21" s="363"/>
      <c r="T21" s="363"/>
    </row>
    <row r="22" spans="2:20" x14ac:dyDescent="0.25">
      <c r="B22" s="46" t="s">
        <v>565</v>
      </c>
      <c r="C22" s="31" t="s">
        <v>429</v>
      </c>
      <c r="D22" s="14" t="s">
        <v>566</v>
      </c>
      <c r="E22" s="48"/>
      <c r="F22" s="246">
        <v>144</v>
      </c>
      <c r="G22" s="520"/>
      <c r="H22" s="126">
        <f>+G22*F22</f>
        <v>0</v>
      </c>
      <c r="J22" s="363"/>
      <c r="K22" s="363"/>
      <c r="L22" s="368"/>
      <c r="M22" s="368"/>
      <c r="N22" s="369"/>
      <c r="O22" s="369"/>
      <c r="P22" s="369"/>
      <c r="Q22" s="369"/>
      <c r="R22" s="369"/>
      <c r="S22" s="363"/>
      <c r="T22" s="363"/>
    </row>
    <row r="23" spans="2:20" x14ac:dyDescent="0.25">
      <c r="B23" s="46"/>
      <c r="C23" s="31"/>
      <c r="D23" s="14"/>
      <c r="E23" s="48"/>
      <c r="F23" s="246"/>
      <c r="G23" s="507"/>
      <c r="H23" s="126"/>
      <c r="J23" s="363"/>
      <c r="K23" s="363"/>
      <c r="L23" s="368"/>
      <c r="M23" s="368"/>
      <c r="N23" s="369"/>
      <c r="O23" s="369"/>
      <c r="P23" s="369"/>
      <c r="Q23" s="369"/>
      <c r="R23" s="369"/>
      <c r="S23" s="363"/>
      <c r="T23" s="363"/>
    </row>
    <row r="24" spans="2:20" x14ac:dyDescent="0.25">
      <c r="B24" s="46"/>
      <c r="C24" s="31"/>
      <c r="D24" s="14"/>
      <c r="E24" s="14"/>
      <c r="F24" s="246"/>
      <c r="G24" s="520"/>
      <c r="H24" s="126"/>
      <c r="J24" s="408"/>
      <c r="K24" s="408"/>
      <c r="L24" s="409"/>
      <c r="M24" s="409"/>
      <c r="N24" s="410"/>
      <c r="O24" s="369"/>
      <c r="P24" s="369"/>
      <c r="Q24" s="369"/>
      <c r="R24" s="369"/>
      <c r="S24" s="363"/>
      <c r="T24" s="363"/>
    </row>
    <row r="25" spans="2:20" x14ac:dyDescent="0.25">
      <c r="B25" s="46"/>
      <c r="C25" s="31"/>
      <c r="D25" s="14"/>
      <c r="E25" s="14"/>
      <c r="F25" s="246"/>
      <c r="G25" s="489"/>
      <c r="H25" s="126"/>
      <c r="J25" s="408"/>
      <c r="K25" s="408"/>
      <c r="L25" s="409"/>
      <c r="M25" s="409"/>
      <c r="N25" s="410"/>
      <c r="O25" s="369"/>
      <c r="P25" s="369"/>
      <c r="Q25" s="369"/>
      <c r="R25" s="369"/>
      <c r="S25" s="363"/>
      <c r="T25" s="363"/>
    </row>
    <row r="26" spans="2:20" x14ac:dyDescent="0.25">
      <c r="B26" s="46"/>
      <c r="C26" s="31"/>
      <c r="D26" s="14"/>
      <c r="E26" s="14"/>
      <c r="F26" s="246"/>
      <c r="G26" s="520"/>
      <c r="H26" s="126"/>
      <c r="I26" s="34"/>
      <c r="J26" s="408"/>
      <c r="K26" s="408"/>
      <c r="L26" s="409"/>
      <c r="M26" s="409"/>
      <c r="N26" s="410"/>
      <c r="O26" s="369"/>
      <c r="P26" s="369"/>
      <c r="Q26" s="369"/>
      <c r="R26" s="369"/>
      <c r="S26" s="363"/>
      <c r="T26" s="363"/>
    </row>
    <row r="27" spans="2:20" x14ac:dyDescent="0.25">
      <c r="B27" s="46"/>
      <c r="C27" s="31"/>
      <c r="D27" s="14"/>
      <c r="E27" s="14"/>
      <c r="F27" s="246"/>
      <c r="G27" s="509"/>
      <c r="H27" s="126"/>
      <c r="I27" s="17"/>
      <c r="J27" s="408"/>
      <c r="K27" s="408"/>
      <c r="L27" s="409"/>
      <c r="M27" s="409"/>
      <c r="N27" s="410"/>
      <c r="O27" s="369"/>
      <c r="P27" s="369"/>
      <c r="Q27" s="369"/>
      <c r="R27" s="369"/>
      <c r="S27" s="363"/>
      <c r="T27" s="363"/>
    </row>
    <row r="28" spans="2:20" s="29" customFormat="1" x14ac:dyDescent="0.25">
      <c r="B28" s="46"/>
      <c r="C28" s="31"/>
      <c r="D28" s="14"/>
      <c r="E28" s="14"/>
      <c r="F28" s="246"/>
      <c r="G28" s="509"/>
      <c r="H28" s="126"/>
      <c r="I28" s="17"/>
      <c r="J28" s="411"/>
      <c r="K28" s="411"/>
      <c r="L28" s="412"/>
      <c r="M28" s="412"/>
      <c r="N28" s="413"/>
      <c r="O28" s="372"/>
      <c r="P28" s="372"/>
      <c r="Q28" s="372"/>
      <c r="R28" s="372"/>
      <c r="S28" s="371"/>
      <c r="T28" s="371"/>
    </row>
    <row r="29" spans="2:20" x14ac:dyDescent="0.25">
      <c r="B29" s="46"/>
      <c r="C29" s="31"/>
      <c r="D29" s="14"/>
      <c r="E29" s="14"/>
      <c r="F29" s="246"/>
      <c r="G29" s="489"/>
      <c r="H29" s="126"/>
      <c r="I29" s="34"/>
      <c r="J29" s="408"/>
      <c r="K29" s="408"/>
      <c r="L29" s="409"/>
      <c r="M29" s="409"/>
      <c r="N29" s="410"/>
      <c r="O29" s="369"/>
      <c r="P29" s="369"/>
      <c r="Q29" s="369"/>
      <c r="R29" s="369"/>
      <c r="S29" s="363"/>
      <c r="T29" s="363"/>
    </row>
    <row r="30" spans="2:20" x14ac:dyDescent="0.25">
      <c r="B30" s="46"/>
      <c r="C30" s="31"/>
      <c r="D30" s="14"/>
      <c r="E30" s="14"/>
      <c r="F30" s="246"/>
      <c r="G30" s="489"/>
      <c r="H30" s="126"/>
      <c r="I30" s="34"/>
      <c r="J30" s="408"/>
      <c r="K30" s="408"/>
      <c r="L30" s="409"/>
      <c r="M30" s="409"/>
      <c r="N30" s="410"/>
      <c r="O30" s="369"/>
      <c r="P30" s="369"/>
      <c r="Q30" s="369"/>
      <c r="R30" s="369"/>
      <c r="S30" s="363"/>
      <c r="T30" s="363"/>
    </row>
    <row r="31" spans="2:20" x14ac:dyDescent="0.25">
      <c r="B31" s="46"/>
      <c r="C31" s="31"/>
      <c r="D31" s="14"/>
      <c r="E31" s="14"/>
      <c r="F31" s="246"/>
      <c r="G31" s="489"/>
      <c r="H31" s="126"/>
      <c r="I31" s="34"/>
      <c r="J31" s="408"/>
      <c r="K31" s="408"/>
      <c r="L31" s="409"/>
      <c r="M31" s="409"/>
      <c r="N31" s="414"/>
      <c r="O31" s="369"/>
      <c r="P31" s="369"/>
      <c r="Q31" s="369"/>
      <c r="R31" s="369"/>
      <c r="S31" s="363"/>
      <c r="T31" s="363"/>
    </row>
    <row r="32" spans="2:20" x14ac:dyDescent="0.25">
      <c r="B32" s="46"/>
      <c r="C32" s="31"/>
      <c r="D32" s="14"/>
      <c r="E32" s="14"/>
      <c r="F32" s="246"/>
      <c r="G32" s="489"/>
      <c r="H32" s="126"/>
      <c r="I32" s="34"/>
      <c r="J32" s="408"/>
      <c r="K32" s="408"/>
      <c r="L32" s="409"/>
      <c r="M32" s="409"/>
      <c r="N32" s="410"/>
      <c r="O32" s="369"/>
      <c r="P32" s="369"/>
      <c r="Q32" s="369"/>
      <c r="R32" s="369"/>
      <c r="S32" s="363"/>
      <c r="T32" s="363"/>
    </row>
    <row r="33" spans="2:20" x14ac:dyDescent="0.25">
      <c r="B33" s="46"/>
      <c r="C33" s="31"/>
      <c r="D33" s="14"/>
      <c r="E33" s="14"/>
      <c r="F33" s="246"/>
      <c r="G33" s="489"/>
      <c r="H33" s="126"/>
      <c r="I33" s="34"/>
      <c r="J33" s="408"/>
      <c r="K33" s="408"/>
      <c r="L33" s="409"/>
      <c r="M33" s="409"/>
      <c r="N33" s="410"/>
      <c r="O33" s="369"/>
      <c r="P33" s="369"/>
      <c r="Q33" s="369"/>
      <c r="R33" s="369"/>
      <c r="S33" s="363"/>
      <c r="T33" s="363"/>
    </row>
    <row r="34" spans="2:20" x14ac:dyDescent="0.25">
      <c r="B34" s="46"/>
      <c r="C34" s="31"/>
      <c r="D34" s="14"/>
      <c r="E34" s="14"/>
      <c r="F34" s="246"/>
      <c r="G34" s="489"/>
      <c r="H34" s="126"/>
      <c r="I34" s="34"/>
      <c r="J34" s="408"/>
      <c r="K34" s="408"/>
      <c r="L34" s="409"/>
      <c r="M34" s="409"/>
      <c r="N34" s="410"/>
      <c r="O34" s="369"/>
      <c r="P34" s="369"/>
      <c r="Q34" s="369"/>
      <c r="R34" s="369"/>
      <c r="S34" s="363"/>
      <c r="T34" s="363"/>
    </row>
    <row r="35" spans="2:20" x14ac:dyDescent="0.25">
      <c r="B35" s="46"/>
      <c r="C35" s="31"/>
      <c r="D35" s="14"/>
      <c r="E35" s="14"/>
      <c r="F35" s="246"/>
      <c r="G35" s="489"/>
      <c r="H35" s="126"/>
      <c r="I35" s="34"/>
      <c r="J35" s="408"/>
      <c r="K35" s="408"/>
      <c r="L35" s="409"/>
      <c r="M35" s="409"/>
      <c r="N35" s="410"/>
      <c r="O35" s="369"/>
      <c r="P35" s="369"/>
      <c r="Q35" s="369"/>
      <c r="R35" s="369"/>
      <c r="S35" s="363"/>
      <c r="T35" s="363"/>
    </row>
    <row r="36" spans="2:20" x14ac:dyDescent="0.25">
      <c r="B36" s="46"/>
      <c r="C36" s="31"/>
      <c r="D36" s="14"/>
      <c r="E36" s="14"/>
      <c r="F36" s="246"/>
      <c r="G36" s="489"/>
      <c r="H36" s="126"/>
      <c r="I36" s="34"/>
      <c r="J36" s="408"/>
      <c r="K36" s="408"/>
      <c r="L36" s="409"/>
      <c r="M36" s="409"/>
      <c r="N36" s="410"/>
      <c r="O36" s="369"/>
      <c r="P36" s="369"/>
      <c r="Q36" s="369"/>
      <c r="R36" s="369"/>
      <c r="S36" s="363"/>
      <c r="T36" s="363"/>
    </row>
    <row r="37" spans="2:20" x14ac:dyDescent="0.25">
      <c r="B37" s="46"/>
      <c r="C37" s="31"/>
      <c r="D37" s="14"/>
      <c r="E37" s="14"/>
      <c r="F37" s="246"/>
      <c r="G37" s="489"/>
      <c r="H37" s="126"/>
      <c r="I37" s="34"/>
      <c r="J37" s="408"/>
      <c r="K37" s="408"/>
      <c r="L37" s="409"/>
      <c r="M37" s="409"/>
      <c r="N37" s="410"/>
      <c r="O37" s="369"/>
      <c r="P37" s="369"/>
      <c r="Q37" s="369"/>
      <c r="R37" s="369"/>
      <c r="S37" s="363"/>
      <c r="T37" s="363"/>
    </row>
    <row r="38" spans="2:20" x14ac:dyDescent="0.25">
      <c r="B38" s="46"/>
      <c r="C38" s="31"/>
      <c r="D38" s="14"/>
      <c r="E38" s="14"/>
      <c r="F38" s="246"/>
      <c r="G38" s="489"/>
      <c r="H38" s="126"/>
      <c r="I38" s="34"/>
      <c r="J38" s="408"/>
      <c r="K38" s="408"/>
      <c r="L38" s="409"/>
      <c r="M38" s="409"/>
      <c r="N38" s="410"/>
      <c r="O38" s="369"/>
      <c r="P38" s="369"/>
      <c r="Q38" s="369"/>
      <c r="R38" s="369"/>
      <c r="S38" s="363"/>
      <c r="T38" s="363"/>
    </row>
    <row r="39" spans="2:20" x14ac:dyDescent="0.25">
      <c r="B39" s="46"/>
      <c r="C39" s="31"/>
      <c r="D39" s="14"/>
      <c r="E39" s="14"/>
      <c r="F39" s="246"/>
      <c r="G39" s="489"/>
      <c r="H39" s="126"/>
      <c r="I39" s="34"/>
      <c r="J39" s="408"/>
      <c r="K39" s="408"/>
      <c r="L39" s="409"/>
      <c r="M39" s="409"/>
      <c r="N39" s="410"/>
      <c r="O39" s="369"/>
      <c r="P39" s="369"/>
      <c r="Q39" s="369"/>
      <c r="R39" s="369"/>
      <c r="S39" s="363"/>
      <c r="T39" s="363"/>
    </row>
    <row r="40" spans="2:20" x14ac:dyDescent="0.25">
      <c r="B40" s="46"/>
      <c r="C40" s="31"/>
      <c r="D40" s="14"/>
      <c r="E40" s="14"/>
      <c r="F40" s="246"/>
      <c r="G40" s="489"/>
      <c r="H40" s="126"/>
      <c r="I40" s="34"/>
      <c r="J40" s="408"/>
      <c r="K40" s="408"/>
      <c r="L40" s="409"/>
      <c r="M40" s="409"/>
      <c r="N40" s="410"/>
      <c r="O40" s="369"/>
      <c r="P40" s="369"/>
      <c r="Q40" s="369"/>
      <c r="R40" s="369"/>
      <c r="S40" s="363"/>
      <c r="T40" s="363"/>
    </row>
    <row r="41" spans="2:20" x14ac:dyDescent="0.25">
      <c r="B41" s="46"/>
      <c r="C41" s="31"/>
      <c r="D41" s="14"/>
      <c r="E41" s="14"/>
      <c r="F41" s="246"/>
      <c r="G41" s="489"/>
      <c r="H41" s="126"/>
      <c r="I41" s="34"/>
      <c r="J41" s="408"/>
      <c r="K41" s="408"/>
      <c r="L41" s="409"/>
      <c r="M41" s="409"/>
      <c r="N41" s="410"/>
      <c r="O41" s="369"/>
      <c r="P41" s="369"/>
      <c r="Q41" s="369"/>
      <c r="R41" s="369"/>
      <c r="S41" s="363"/>
      <c r="T41" s="363"/>
    </row>
    <row r="42" spans="2:20" x14ac:dyDescent="0.25">
      <c r="B42" s="46"/>
      <c r="C42" s="31"/>
      <c r="D42" s="14"/>
      <c r="E42" s="14"/>
      <c r="F42" s="246"/>
      <c r="G42" s="489"/>
      <c r="H42" s="126"/>
      <c r="I42" s="34"/>
      <c r="J42" s="248"/>
      <c r="K42" s="248"/>
      <c r="L42" s="251"/>
      <c r="M42" s="251"/>
      <c r="N42" s="274"/>
      <c r="O42" s="245"/>
      <c r="P42" s="245"/>
      <c r="Q42" s="245"/>
      <c r="R42" s="245"/>
    </row>
    <row r="43" spans="2:20" x14ac:dyDescent="0.25">
      <c r="B43" s="46"/>
      <c r="C43" s="31"/>
      <c r="D43" s="14"/>
      <c r="E43" s="14"/>
      <c r="F43" s="246"/>
      <c r="G43" s="489"/>
      <c r="H43" s="126"/>
      <c r="I43" s="34"/>
      <c r="J43" s="248"/>
      <c r="K43" s="248"/>
      <c r="L43" s="251"/>
      <c r="M43" s="251"/>
      <c r="N43" s="274"/>
      <c r="O43" s="245"/>
      <c r="P43" s="245"/>
      <c r="Q43" s="245"/>
      <c r="R43" s="245"/>
    </row>
    <row r="44" spans="2:20" x14ac:dyDescent="0.25">
      <c r="B44" s="46"/>
      <c r="C44" s="31"/>
      <c r="D44" s="14"/>
      <c r="E44" s="14"/>
      <c r="F44" s="246"/>
      <c r="G44" s="489"/>
      <c r="H44" s="126"/>
      <c r="I44" s="34"/>
      <c r="J44" s="248"/>
      <c r="K44" s="248"/>
      <c r="L44" s="251"/>
      <c r="M44" s="251"/>
      <c r="N44" s="274"/>
      <c r="O44" s="245"/>
      <c r="P44" s="245"/>
      <c r="Q44" s="245"/>
      <c r="R44" s="245"/>
    </row>
    <row r="45" spans="2:20" x14ac:dyDescent="0.25">
      <c r="B45" s="46"/>
      <c r="C45" s="31"/>
      <c r="D45" s="14"/>
      <c r="E45" s="14"/>
      <c r="F45" s="246"/>
      <c r="G45" s="489"/>
      <c r="H45" s="126"/>
      <c r="I45" s="34"/>
      <c r="J45" s="248"/>
      <c r="K45" s="248"/>
      <c r="L45" s="251"/>
      <c r="M45" s="251"/>
      <c r="N45" s="274"/>
      <c r="O45" s="245"/>
      <c r="P45" s="245"/>
      <c r="Q45" s="245"/>
      <c r="R45" s="245"/>
    </row>
    <row r="46" spans="2:20" x14ac:dyDescent="0.25">
      <c r="B46" s="46"/>
      <c r="C46" s="31"/>
      <c r="D46" s="14"/>
      <c r="E46" s="14"/>
      <c r="F46" s="246"/>
      <c r="G46" s="489"/>
      <c r="H46" s="126"/>
      <c r="I46" s="34"/>
      <c r="J46" s="248"/>
      <c r="K46" s="248"/>
      <c r="L46" s="251"/>
      <c r="M46" s="251"/>
      <c r="N46" s="274"/>
      <c r="O46" s="245"/>
      <c r="P46" s="245"/>
      <c r="Q46" s="245"/>
      <c r="R46" s="245"/>
    </row>
    <row r="47" spans="2:20" x14ac:dyDescent="0.25">
      <c r="B47" s="46"/>
      <c r="C47" s="31"/>
      <c r="D47" s="14"/>
      <c r="E47" s="14"/>
      <c r="F47" s="246"/>
      <c r="G47" s="489"/>
      <c r="H47" s="126"/>
      <c r="I47" s="34"/>
      <c r="J47" s="248"/>
      <c r="K47" s="248"/>
      <c r="L47" s="251"/>
      <c r="M47" s="251"/>
      <c r="N47" s="274"/>
      <c r="O47" s="245"/>
      <c r="P47" s="245"/>
      <c r="Q47" s="245"/>
      <c r="R47" s="245"/>
    </row>
    <row r="48" spans="2:20" x14ac:dyDescent="0.25">
      <c r="B48" s="46"/>
      <c r="C48" s="31"/>
      <c r="D48" s="14"/>
      <c r="E48" s="14"/>
      <c r="F48" s="246"/>
      <c r="G48" s="489"/>
      <c r="H48" s="126"/>
      <c r="I48" s="34"/>
      <c r="J48" s="248"/>
      <c r="K48" s="248"/>
      <c r="L48" s="251"/>
      <c r="M48" s="251"/>
      <c r="N48" s="274"/>
      <c r="O48" s="245"/>
      <c r="P48" s="245"/>
      <c r="Q48" s="245"/>
      <c r="R48" s="245"/>
    </row>
    <row r="49" spans="2:18" x14ac:dyDescent="0.25">
      <c r="B49" s="46"/>
      <c r="C49" s="31"/>
      <c r="D49" s="14"/>
      <c r="E49" s="14"/>
      <c r="F49" s="246"/>
      <c r="G49" s="489"/>
      <c r="H49" s="126"/>
      <c r="I49" s="34"/>
      <c r="J49" s="248"/>
      <c r="K49" s="248"/>
      <c r="L49" s="251"/>
      <c r="M49" s="251"/>
      <c r="N49" s="274"/>
      <c r="O49" s="245"/>
      <c r="P49" s="245"/>
      <c r="Q49" s="245"/>
      <c r="R49" s="245"/>
    </row>
    <row r="50" spans="2:18" x14ac:dyDescent="0.25">
      <c r="B50" s="46"/>
      <c r="C50" s="31"/>
      <c r="D50" s="14"/>
      <c r="E50" s="14"/>
      <c r="F50" s="246"/>
      <c r="G50" s="489"/>
      <c r="H50" s="126"/>
      <c r="I50" s="34"/>
      <c r="J50" s="248"/>
      <c r="K50" s="248"/>
      <c r="L50" s="251"/>
      <c r="M50" s="251"/>
      <c r="N50" s="274"/>
      <c r="O50" s="245"/>
      <c r="P50" s="245"/>
      <c r="Q50" s="245"/>
      <c r="R50" s="245"/>
    </row>
    <row r="51" spans="2:18" ht="24.9" customHeight="1" x14ac:dyDescent="0.25">
      <c r="B51" s="96" t="str">
        <f>$B$10</f>
        <v>G</v>
      </c>
      <c r="C51" s="97" t="s">
        <v>13</v>
      </c>
      <c r="D51" s="98"/>
      <c r="E51" s="98"/>
      <c r="F51" s="114"/>
      <c r="G51" s="502"/>
      <c r="H51" s="176">
        <f>SUM(H9:H50)</f>
        <v>261000</v>
      </c>
      <c r="I51" s="33"/>
    </row>
    <row r="55" spans="2:18" x14ac:dyDescent="0.25">
      <c r="B55" s="383"/>
      <c r="C55" s="384"/>
      <c r="D55" s="368"/>
      <c r="E55" s="368"/>
      <c r="F55" s="368"/>
      <c r="G55" s="533"/>
      <c r="H55" s="382"/>
      <c r="I55" s="382"/>
      <c r="J55" s="363"/>
      <c r="K55" s="363"/>
    </row>
    <row r="56" spans="2:18" x14ac:dyDescent="0.25">
      <c r="B56" s="383"/>
      <c r="C56" s="384"/>
      <c r="D56" s="368"/>
      <c r="E56" s="368"/>
      <c r="F56" s="368"/>
      <c r="G56" s="533"/>
      <c r="H56" s="382"/>
      <c r="I56" s="382"/>
      <c r="J56" s="363"/>
      <c r="K56" s="363"/>
    </row>
    <row r="57" spans="2:18" x14ac:dyDescent="0.25">
      <c r="B57" s="385"/>
      <c r="C57" s="386"/>
      <c r="D57" s="387"/>
      <c r="E57" s="387"/>
      <c r="F57" s="387"/>
      <c r="G57" s="534"/>
      <c r="H57" s="388"/>
      <c r="I57" s="382"/>
      <c r="J57" s="363"/>
      <c r="K57" s="363"/>
    </row>
    <row r="58" spans="2:18" x14ac:dyDescent="0.25">
      <c r="B58" s="389"/>
      <c r="C58" s="390"/>
      <c r="D58" s="387"/>
      <c r="E58" s="387"/>
      <c r="F58" s="387"/>
      <c r="G58" s="534"/>
      <c r="H58" s="388"/>
      <c r="I58" s="382"/>
      <c r="J58" s="363"/>
      <c r="K58" s="363"/>
    </row>
    <row r="59" spans="2:18" x14ac:dyDescent="0.25">
      <c r="B59" s="385"/>
      <c r="C59" s="391"/>
      <c r="D59" s="387"/>
      <c r="E59" s="387"/>
      <c r="F59" s="387"/>
      <c r="G59" s="534"/>
      <c r="H59" s="388"/>
      <c r="I59" s="382"/>
      <c r="J59" s="363"/>
      <c r="K59" s="363"/>
    </row>
    <row r="60" spans="2:18" x14ac:dyDescent="0.25">
      <c r="B60" s="385"/>
      <c r="C60" s="390"/>
      <c r="D60" s="387"/>
      <c r="E60" s="387"/>
      <c r="F60" s="387"/>
      <c r="G60" s="534"/>
      <c r="H60" s="388"/>
      <c r="I60" s="382"/>
      <c r="J60" s="363"/>
      <c r="K60" s="363"/>
    </row>
    <row r="61" spans="2:18" x14ac:dyDescent="0.25">
      <c r="B61" s="389"/>
      <c r="C61" s="392"/>
      <c r="D61" s="387"/>
      <c r="E61" s="387"/>
      <c r="F61" s="393"/>
      <c r="G61" s="535"/>
      <c r="H61" s="388"/>
      <c r="I61" s="382"/>
      <c r="J61" s="363"/>
      <c r="K61" s="363"/>
    </row>
    <row r="62" spans="2:18" x14ac:dyDescent="0.25">
      <c r="B62" s="385"/>
      <c r="C62" s="390"/>
      <c r="D62" s="387"/>
      <c r="E62" s="387"/>
      <c r="F62" s="393"/>
      <c r="G62" s="535"/>
      <c r="H62" s="388"/>
      <c r="I62" s="382"/>
      <c r="J62" s="363"/>
      <c r="K62" s="363"/>
    </row>
    <row r="63" spans="2:18" x14ac:dyDescent="0.25">
      <c r="B63" s="389"/>
      <c r="C63" s="390"/>
      <c r="D63" s="387"/>
      <c r="E63" s="387"/>
      <c r="F63" s="393"/>
      <c r="G63" s="536"/>
      <c r="H63" s="388"/>
      <c r="I63" s="382"/>
      <c r="J63" s="363"/>
      <c r="K63" s="363"/>
    </row>
    <row r="64" spans="2:18" x14ac:dyDescent="0.25">
      <c r="B64" s="389"/>
      <c r="C64" s="390"/>
      <c r="D64" s="387"/>
      <c r="E64" s="387"/>
      <c r="F64" s="393"/>
      <c r="G64" s="537"/>
      <c r="H64" s="388"/>
      <c r="I64" s="382"/>
      <c r="J64" s="363"/>
      <c r="K64" s="363"/>
    </row>
    <row r="65" spans="2:11" x14ac:dyDescent="0.25">
      <c r="B65" s="389"/>
      <c r="C65" s="390"/>
      <c r="D65" s="387"/>
      <c r="E65" s="394"/>
      <c r="F65" s="393"/>
      <c r="G65" s="536"/>
      <c r="H65" s="388"/>
      <c r="I65" s="382"/>
      <c r="J65" s="363"/>
      <c r="K65" s="363"/>
    </row>
    <row r="66" spans="2:11" x14ac:dyDescent="0.25">
      <c r="B66" s="389"/>
      <c r="C66" s="395"/>
      <c r="D66" s="387"/>
      <c r="E66" s="394"/>
      <c r="F66" s="393"/>
      <c r="G66" s="538"/>
      <c r="H66" s="388"/>
      <c r="I66" s="382"/>
      <c r="J66" s="363"/>
      <c r="K66" s="363"/>
    </row>
    <row r="67" spans="2:11" x14ac:dyDescent="0.25">
      <c r="B67" s="389"/>
      <c r="C67" s="390"/>
      <c r="D67" s="387"/>
      <c r="E67" s="394"/>
      <c r="F67" s="393"/>
      <c r="G67" s="536"/>
      <c r="H67" s="388"/>
      <c r="I67" s="382"/>
      <c r="J67" s="363"/>
      <c r="K67" s="363"/>
    </row>
    <row r="68" spans="2:11" x14ac:dyDescent="0.25">
      <c r="B68" s="389"/>
      <c r="C68" s="390"/>
      <c r="D68" s="387"/>
      <c r="E68" s="394"/>
      <c r="F68" s="393"/>
      <c r="G68" s="538"/>
      <c r="H68" s="388"/>
      <c r="I68" s="382"/>
      <c r="J68" s="363"/>
      <c r="K68" s="363"/>
    </row>
    <row r="69" spans="2:11" x14ac:dyDescent="0.25">
      <c r="B69" s="389"/>
      <c r="C69" s="390"/>
      <c r="D69" s="387"/>
      <c r="E69" s="394"/>
      <c r="F69" s="393"/>
      <c r="G69" s="536"/>
      <c r="H69" s="388"/>
      <c r="I69" s="382"/>
      <c r="J69" s="363"/>
      <c r="K69" s="363"/>
    </row>
    <row r="70" spans="2:11" x14ac:dyDescent="0.25">
      <c r="B70" s="389"/>
      <c r="C70" s="390"/>
      <c r="D70" s="387"/>
      <c r="E70" s="394"/>
      <c r="F70" s="393"/>
      <c r="G70" s="538"/>
      <c r="H70" s="388"/>
      <c r="I70" s="382"/>
      <c r="J70" s="363"/>
      <c r="K70" s="363"/>
    </row>
    <row r="71" spans="2:11" x14ac:dyDescent="0.25">
      <c r="B71" s="389"/>
      <c r="C71" s="390"/>
      <c r="D71" s="387"/>
      <c r="E71" s="387"/>
      <c r="F71" s="393"/>
      <c r="G71" s="536"/>
      <c r="H71" s="388"/>
      <c r="I71" s="382"/>
      <c r="J71" s="363"/>
      <c r="K71" s="363"/>
    </row>
    <row r="72" spans="2:11" x14ac:dyDescent="0.25">
      <c r="B72" s="389"/>
      <c r="C72" s="390"/>
      <c r="D72" s="387"/>
      <c r="E72" s="387"/>
      <c r="F72" s="393"/>
      <c r="G72" s="539"/>
      <c r="H72" s="388"/>
      <c r="I72" s="382"/>
      <c r="J72" s="363"/>
      <c r="K72" s="363"/>
    </row>
    <row r="73" spans="2:11" x14ac:dyDescent="0.25">
      <c r="B73" s="389"/>
      <c r="C73" s="390"/>
      <c r="D73" s="387"/>
      <c r="E73" s="387"/>
      <c r="F73" s="393"/>
      <c r="G73" s="536"/>
      <c r="H73" s="388"/>
      <c r="I73" s="382"/>
      <c r="J73" s="363"/>
      <c r="K73" s="363"/>
    </row>
    <row r="74" spans="2:11" x14ac:dyDescent="0.25">
      <c r="B74" s="389"/>
      <c r="C74" s="390"/>
      <c r="D74" s="387"/>
      <c r="E74" s="387"/>
      <c r="F74" s="393"/>
      <c r="G74" s="535"/>
      <c r="H74" s="388"/>
      <c r="I74" s="382"/>
      <c r="J74" s="363"/>
      <c r="K74" s="363"/>
    </row>
    <row r="75" spans="2:11" x14ac:dyDescent="0.25">
      <c r="B75" s="389"/>
      <c r="C75" s="390"/>
      <c r="D75" s="387"/>
      <c r="E75" s="387"/>
      <c r="F75" s="393"/>
      <c r="G75" s="535"/>
      <c r="H75" s="388"/>
      <c r="I75" s="382"/>
      <c r="J75" s="363"/>
      <c r="K75" s="363"/>
    </row>
    <row r="76" spans="2:11" x14ac:dyDescent="0.25">
      <c r="B76" s="389"/>
      <c r="C76" s="390"/>
      <c r="D76" s="387"/>
      <c r="E76" s="387"/>
      <c r="F76" s="393"/>
      <c r="G76" s="539"/>
      <c r="H76" s="388"/>
      <c r="I76" s="382"/>
      <c r="J76" s="363"/>
      <c r="K76" s="363"/>
    </row>
    <row r="77" spans="2:11" x14ac:dyDescent="0.25">
      <c r="B77" s="389"/>
      <c r="C77" s="390"/>
      <c r="D77" s="387"/>
      <c r="E77" s="387"/>
      <c r="F77" s="393"/>
      <c r="G77" s="536"/>
      <c r="H77" s="388"/>
      <c r="I77" s="382"/>
      <c r="J77" s="363"/>
      <c r="K77" s="363"/>
    </row>
    <row r="78" spans="2:11" x14ac:dyDescent="0.25">
      <c r="B78" s="389"/>
      <c r="C78" s="390"/>
      <c r="D78" s="387"/>
      <c r="E78" s="387"/>
      <c r="F78" s="393"/>
      <c r="G78" s="537"/>
      <c r="H78" s="388"/>
      <c r="I78" s="382"/>
      <c r="J78" s="363"/>
      <c r="K78" s="363"/>
    </row>
    <row r="79" spans="2:11" x14ac:dyDescent="0.25">
      <c r="B79" s="389"/>
      <c r="C79" s="390"/>
      <c r="D79" s="387"/>
      <c r="E79" s="387"/>
      <c r="F79" s="396"/>
      <c r="G79" s="540"/>
      <c r="H79" s="388"/>
      <c r="I79" s="382"/>
      <c r="J79" s="363"/>
      <c r="K79" s="363"/>
    </row>
    <row r="80" spans="2:11" x14ac:dyDescent="0.25">
      <c r="B80" s="389"/>
      <c r="C80" s="390"/>
      <c r="D80" s="387"/>
      <c r="E80" s="387"/>
      <c r="F80" s="387"/>
      <c r="G80" s="534"/>
      <c r="H80" s="388"/>
      <c r="I80" s="382"/>
      <c r="J80" s="363"/>
      <c r="K80" s="363"/>
    </row>
    <row r="81" spans="2:11" x14ac:dyDescent="0.25">
      <c r="B81" s="389"/>
      <c r="C81" s="392"/>
      <c r="D81" s="387"/>
      <c r="E81" s="387"/>
      <c r="F81" s="387"/>
      <c r="G81" s="536"/>
      <c r="H81" s="388"/>
      <c r="I81" s="382"/>
      <c r="J81" s="363"/>
      <c r="K81" s="363"/>
    </row>
    <row r="82" spans="2:11" x14ac:dyDescent="0.25">
      <c r="B82" s="389"/>
      <c r="C82" s="390"/>
      <c r="D82" s="387"/>
      <c r="E82" s="387"/>
      <c r="F82" s="387"/>
      <c r="G82" s="535"/>
      <c r="H82" s="388"/>
      <c r="I82" s="382"/>
      <c r="J82" s="363"/>
      <c r="K82" s="363"/>
    </row>
    <row r="83" spans="2:11" x14ac:dyDescent="0.25">
      <c r="B83" s="389"/>
      <c r="C83" s="390"/>
      <c r="D83" s="387"/>
      <c r="E83" s="387"/>
      <c r="F83" s="397"/>
      <c r="G83" s="540"/>
      <c r="H83" s="388"/>
      <c r="I83" s="382"/>
      <c r="J83" s="363"/>
      <c r="K83" s="363"/>
    </row>
    <row r="84" spans="2:11" x14ac:dyDescent="0.25">
      <c r="B84" s="389"/>
      <c r="C84" s="390"/>
      <c r="D84" s="387"/>
      <c r="E84" s="387"/>
      <c r="F84" s="387"/>
      <c r="G84" s="535"/>
      <c r="H84" s="388"/>
      <c r="I84" s="382"/>
      <c r="J84" s="363"/>
      <c r="K84" s="363"/>
    </row>
    <row r="85" spans="2:11" x14ac:dyDescent="0.25">
      <c r="B85" s="389"/>
      <c r="C85" s="390"/>
      <c r="D85" s="387"/>
      <c r="E85" s="387"/>
      <c r="F85" s="387"/>
      <c r="G85" s="535"/>
      <c r="H85" s="388"/>
      <c r="I85" s="382"/>
      <c r="J85" s="363"/>
      <c r="K85" s="363"/>
    </row>
    <row r="86" spans="2:11" x14ac:dyDescent="0.25">
      <c r="B86" s="389"/>
      <c r="C86" s="390"/>
      <c r="D86" s="387"/>
      <c r="E86" s="387"/>
      <c r="F86" s="387"/>
      <c r="G86" s="535"/>
      <c r="H86" s="388"/>
      <c r="I86" s="382"/>
      <c r="J86" s="363"/>
      <c r="K86" s="363"/>
    </row>
    <row r="87" spans="2:11" x14ac:dyDescent="0.25">
      <c r="B87" s="389"/>
      <c r="C87" s="390"/>
      <c r="D87" s="387"/>
      <c r="E87" s="387"/>
      <c r="F87" s="387"/>
      <c r="G87" s="535"/>
      <c r="H87" s="388"/>
      <c r="I87" s="382"/>
      <c r="J87" s="363"/>
      <c r="K87" s="363"/>
    </row>
    <row r="88" spans="2:11" x14ac:dyDescent="0.25">
      <c r="B88" s="389"/>
      <c r="C88" s="390"/>
      <c r="D88" s="387"/>
      <c r="E88" s="387"/>
      <c r="F88" s="387"/>
      <c r="G88" s="535"/>
      <c r="H88" s="388"/>
      <c r="I88" s="382"/>
      <c r="J88" s="363"/>
      <c r="K88" s="363"/>
    </row>
    <row r="89" spans="2:11" x14ac:dyDescent="0.25">
      <c r="B89" s="389"/>
      <c r="C89" s="390"/>
      <c r="D89" s="387"/>
      <c r="E89" s="387"/>
      <c r="F89" s="387"/>
      <c r="G89" s="535"/>
      <c r="H89" s="388"/>
      <c r="I89" s="382"/>
      <c r="J89" s="363"/>
      <c r="K89" s="363"/>
    </row>
    <row r="90" spans="2:11" x14ac:dyDescent="0.25">
      <c r="B90" s="389"/>
      <c r="C90" s="390"/>
      <c r="D90" s="387"/>
      <c r="E90" s="387"/>
      <c r="F90" s="387"/>
      <c r="G90" s="535"/>
      <c r="H90" s="388"/>
      <c r="I90" s="382"/>
      <c r="J90" s="363"/>
      <c r="K90" s="363"/>
    </row>
    <row r="91" spans="2:11" x14ac:dyDescent="0.25">
      <c r="B91" s="389"/>
      <c r="C91" s="390"/>
      <c r="D91" s="387"/>
      <c r="E91" s="387"/>
      <c r="F91" s="398"/>
      <c r="G91" s="541"/>
      <c r="H91" s="399"/>
      <c r="I91" s="382"/>
      <c r="J91" s="363"/>
      <c r="K91" s="363"/>
    </row>
    <row r="92" spans="2:11" x14ac:dyDescent="0.25">
      <c r="B92" s="383"/>
      <c r="C92" s="384"/>
      <c r="D92" s="368"/>
      <c r="E92" s="368"/>
      <c r="F92" s="368"/>
      <c r="G92" s="533"/>
      <c r="H92" s="382"/>
      <c r="I92" s="382"/>
      <c r="J92" s="363"/>
      <c r="K92" s="363"/>
    </row>
  </sheetData>
  <sheetProtection algorithmName="SHA-512" hashValue="UTXdd3ZJY3feWbShaB36wrHlVUbWaOSKycgaH20HNeSNEiJuxSpVHHWVRKjd0GUaU25a29gWyhwUcCvIlW+5Nw==" saltValue="SD+e9M+gt0A1TGoZOEpnwg==" spinCount="100000" sheet="1" objects="1" scenarios="1" selectLockedCells="1"/>
  <printOptions horizontalCentered="1"/>
  <pageMargins left="0.70866141732283472" right="0.70866141732283472" top="0.74803149606299213" bottom="0.74803149606299213" header="0.31496062992125984" footer="0.31496062992125984"/>
  <pageSetup paperSize="9" scale="70" firstPageNumber="31" orientation="landscape" r:id="rId1"/>
  <colBreaks count="1" manualBreakCount="1">
    <brk id="9" max="76"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942D8-9A90-4A16-BB1E-3DF95AFA92F9}">
  <dimension ref="B1:J59"/>
  <sheetViews>
    <sheetView view="pageBreakPreview" zoomScale="90" zoomScaleNormal="100" zoomScaleSheetLayoutView="90" zoomScalePageLayoutView="150" workbookViewId="0">
      <selection activeCell="L19" sqref="L19"/>
    </sheetView>
  </sheetViews>
  <sheetFormatPr defaultColWidth="8.88671875" defaultRowHeight="13.2" x14ac:dyDescent="0.25"/>
  <cols>
    <col min="1" max="1" width="0.88671875" style="155" customWidth="1"/>
    <col min="2" max="2" width="11.6640625" style="166" customWidth="1"/>
    <col min="3" max="3" width="45.6640625" style="153" customWidth="1"/>
    <col min="4" max="4" width="13.6640625" style="153" customWidth="1"/>
    <col min="5" max="5" width="5.6640625" style="167" customWidth="1"/>
    <col min="6" max="7" width="15.6640625" style="155" customWidth="1"/>
    <col min="8" max="8" width="17.44140625" style="168" customWidth="1"/>
    <col min="9" max="9" width="0.88671875" style="155" customWidth="1"/>
    <col min="10" max="10" width="14.5546875" style="155" bestFit="1" customWidth="1"/>
    <col min="11" max="16384" width="8.88671875" style="155"/>
  </cols>
  <sheetData>
    <row r="1" spans="2:8" x14ac:dyDescent="0.25">
      <c r="B1" s="152" t="str">
        <f>Client1</f>
        <v>Province of KwaZulu-Natal</v>
      </c>
      <c r="D1" s="154"/>
      <c r="E1" s="154"/>
      <c r="F1" s="342" t="str">
        <f>"Contract No. "&amp;ContractNo</f>
        <v>Contract No. ZNB00511/00000/00/HOD/INF/21/T</v>
      </c>
      <c r="G1" s="342"/>
      <c r="H1" s="342"/>
    </row>
    <row r="2" spans="2:8" s="157" customFormat="1" ht="18" customHeight="1" x14ac:dyDescent="0.25">
      <c r="B2" s="156" t="str">
        <f>Client2</f>
        <v>Department of Transport</v>
      </c>
      <c r="C2" s="153"/>
      <c r="D2" s="154"/>
      <c r="E2" s="154"/>
      <c r="F2" s="154"/>
      <c r="H2" s="158"/>
    </row>
    <row r="3" spans="2:8" s="157" customFormat="1" ht="16.5" customHeight="1" x14ac:dyDescent="0.25">
      <c r="B3" s="159"/>
      <c r="C3" s="160"/>
      <c r="D3" s="161"/>
      <c r="E3" s="161"/>
      <c r="F3" s="161"/>
      <c r="G3" s="162"/>
      <c r="H3" s="163"/>
    </row>
    <row r="4" spans="2:8" s="157" customFormat="1" ht="7.5" customHeight="1" x14ac:dyDescent="0.25">
      <c r="B4" s="296" t="str">
        <f>ContractDescription</f>
        <v>THE UPGRADE OF DISTRICT ROAD 1001 (KM 0+000 TO KM 4+780) IN THE UMGUNGUNDLOVU DISTRICT UNDER PIETERMARITZBURG REGION</v>
      </c>
      <c r="C4" s="297"/>
      <c r="D4" s="297"/>
      <c r="E4" s="297"/>
      <c r="F4" s="297"/>
      <c r="G4" s="297"/>
      <c r="H4" s="301"/>
    </row>
    <row r="5" spans="2:8" ht="12.75" customHeight="1" x14ac:dyDescent="0.25">
      <c r="B5" s="296"/>
      <c r="C5" s="297"/>
      <c r="D5" s="297"/>
      <c r="E5" s="297"/>
      <c r="F5" s="297"/>
      <c r="G5" s="297"/>
      <c r="H5" s="301"/>
    </row>
    <row r="6" spans="2:8" ht="7.5" customHeight="1" x14ac:dyDescent="0.25">
      <c r="B6" s="298"/>
      <c r="C6" s="299"/>
      <c r="D6" s="299"/>
      <c r="E6" s="299"/>
      <c r="F6" s="299"/>
      <c r="G6" s="299"/>
      <c r="H6" s="302"/>
    </row>
    <row r="7" spans="2:8" ht="25.5" customHeight="1" x14ac:dyDescent="0.25">
      <c r="B7" s="319" t="s">
        <v>559</v>
      </c>
      <c r="C7" s="320"/>
      <c r="D7" s="320"/>
      <c r="E7" s="320"/>
      <c r="F7" s="320"/>
      <c r="G7" s="320"/>
      <c r="H7" s="321"/>
    </row>
    <row r="8" spans="2:8" x14ac:dyDescent="0.25">
      <c r="B8" s="10" t="s">
        <v>418</v>
      </c>
      <c r="C8" s="322" t="s">
        <v>1</v>
      </c>
      <c r="D8" s="323"/>
      <c r="E8" s="324"/>
      <c r="F8" s="10" t="s">
        <v>398</v>
      </c>
      <c r="G8" s="325" t="s">
        <v>5</v>
      </c>
      <c r="H8" s="313"/>
    </row>
    <row r="9" spans="2:8" x14ac:dyDescent="0.25">
      <c r="B9" s="20"/>
      <c r="C9" s="339"/>
      <c r="D9" s="340"/>
      <c r="E9" s="341"/>
      <c r="F9" s="172"/>
      <c r="G9" s="334"/>
      <c r="H9" s="335"/>
    </row>
    <row r="10" spans="2:8" ht="12.75" customHeight="1" x14ac:dyDescent="0.25">
      <c r="B10" s="20" t="s">
        <v>558</v>
      </c>
      <c r="C10" s="316" t="s">
        <v>556</v>
      </c>
      <c r="D10" s="317"/>
      <c r="E10" s="318"/>
      <c r="F10" s="281"/>
      <c r="G10" s="344">
        <f>+'Section G'!H51</f>
        <v>261000</v>
      </c>
      <c r="H10" s="345"/>
    </row>
    <row r="11" spans="2:8" x14ac:dyDescent="0.25">
      <c r="B11" s="19"/>
      <c r="C11" s="351"/>
      <c r="D11" s="352"/>
      <c r="E11" s="353"/>
      <c r="F11" s="172"/>
      <c r="G11" s="346"/>
      <c r="H11" s="347"/>
    </row>
    <row r="12" spans="2:8" x14ac:dyDescent="0.25">
      <c r="B12" s="305" t="s">
        <v>575</v>
      </c>
      <c r="C12" s="306"/>
      <c r="D12" s="306"/>
      <c r="E12" s="306"/>
      <c r="F12" s="306"/>
      <c r="G12" s="348">
        <f>SUM(G9:H11)</f>
        <v>261000</v>
      </c>
      <c r="H12" s="349"/>
    </row>
    <row r="16" spans="2:8" x14ac:dyDescent="0.25">
      <c r="G16" s="343"/>
      <c r="H16" s="343"/>
    </row>
    <row r="20" spans="8:10" x14ac:dyDescent="0.25">
      <c r="H20" s="169"/>
    </row>
    <row r="21" spans="8:10" x14ac:dyDescent="0.25">
      <c r="J21" s="82"/>
    </row>
    <row r="59" spans="2:9" s="171" customFormat="1" ht="19.5" customHeight="1" x14ac:dyDescent="0.25">
      <c r="B59" s="166"/>
      <c r="C59" s="153"/>
      <c r="D59" s="153"/>
      <c r="E59" s="167"/>
      <c r="F59" s="155"/>
      <c r="G59" s="155"/>
      <c r="H59" s="168"/>
      <c r="I59" s="170"/>
    </row>
  </sheetData>
  <mergeCells count="15">
    <mergeCell ref="F1:H1"/>
    <mergeCell ref="B4:G6"/>
    <mergeCell ref="H4:H6"/>
    <mergeCell ref="B7:H7"/>
    <mergeCell ref="C8:E8"/>
    <mergeCell ref="G8:H8"/>
    <mergeCell ref="G16:H16"/>
    <mergeCell ref="C11:E11"/>
    <mergeCell ref="C9:E9"/>
    <mergeCell ref="G9:H9"/>
    <mergeCell ref="C10:E10"/>
    <mergeCell ref="G10:H10"/>
    <mergeCell ref="G11:H11"/>
    <mergeCell ref="B12:F12"/>
    <mergeCell ref="G12:H12"/>
  </mergeCells>
  <printOptions horizontalCentered="1"/>
  <pageMargins left="0.70866141732283472" right="0.70866141732283472" top="0.74803149606299213" bottom="0.74803149606299213" header="0.31496062992125984" footer="0.31496062992125984"/>
  <pageSetup paperSize="9" scale="70" firstPageNumber="32" orientation="portrait" r:id="rId1"/>
  <colBreaks count="1" manualBreakCount="1">
    <brk id="8" max="3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9FFE-A91C-49D8-9FA6-773E8C537997}">
  <sheetPr>
    <tabColor theme="3" tint="0.59999389629810485"/>
  </sheetPr>
  <dimension ref="B1:Q29"/>
  <sheetViews>
    <sheetView tabSelected="1" view="pageBreakPreview" zoomScale="85" zoomScaleNormal="100" zoomScaleSheetLayoutView="85" zoomScalePageLayoutView="150" workbookViewId="0">
      <selection activeCell="J25" sqref="J25:K26"/>
    </sheetView>
  </sheetViews>
  <sheetFormatPr defaultColWidth="8.88671875" defaultRowHeight="13.2" x14ac:dyDescent="0.25"/>
  <cols>
    <col min="1" max="1" width="0.88671875" style="38" customWidth="1"/>
    <col min="2" max="2" width="11.6640625" style="41" customWidth="1"/>
    <col min="3" max="3" width="45.6640625" style="39" customWidth="1"/>
    <col min="4" max="4" width="13.6640625" style="39" customWidth="1"/>
    <col min="5" max="5" width="5.6640625" style="71" customWidth="1"/>
    <col min="6" max="7" width="15.6640625" style="38" customWidth="1"/>
    <col min="8" max="8" width="17.44140625" style="72" customWidth="1"/>
    <col min="9" max="9" width="0.88671875" style="38" customWidth="1"/>
    <col min="10" max="10" width="15.5546875" style="38" bestFit="1" customWidth="1"/>
    <col min="11" max="11" width="15.44140625" style="38" customWidth="1"/>
    <col min="12" max="12" width="13.6640625" style="38" customWidth="1"/>
    <col min="13" max="13" width="14.5546875" style="38" bestFit="1" customWidth="1"/>
    <col min="14" max="14" width="8.88671875" style="38"/>
    <col min="15" max="15" width="16.44140625" style="38" bestFit="1" customWidth="1"/>
    <col min="16" max="16" width="12" style="38" bestFit="1" customWidth="1"/>
    <col min="17" max="16384" width="8.88671875" style="38"/>
  </cols>
  <sheetData>
    <row r="1" spans="2:17" x14ac:dyDescent="0.25">
      <c r="B1" s="2" t="str">
        <f>Client1</f>
        <v>Province of KwaZulu-Natal</v>
      </c>
      <c r="D1" s="4"/>
      <c r="E1" s="4"/>
      <c r="F1" s="295" t="str">
        <f>"Contract No. "&amp;ContractNo</f>
        <v>Contract No. ZNB00511/00000/00/HOD/INF/21/T</v>
      </c>
      <c r="G1" s="295"/>
      <c r="H1" s="295"/>
    </row>
    <row r="2" spans="2:17" s="1" customFormat="1" ht="18" customHeight="1" x14ac:dyDescent="0.25">
      <c r="B2" s="64" t="str">
        <f>Client2</f>
        <v>Department of Transport</v>
      </c>
      <c r="C2" s="39"/>
      <c r="D2" s="4"/>
      <c r="E2" s="4"/>
      <c r="F2" s="4"/>
      <c r="H2" s="5"/>
      <c r="J2" s="248"/>
      <c r="K2" s="248"/>
      <c r="L2" s="251"/>
      <c r="M2" s="248"/>
      <c r="N2" s="248"/>
      <c r="O2" s="248"/>
      <c r="P2" s="248"/>
      <c r="Q2" s="248"/>
    </row>
    <row r="3" spans="2:17" s="1" customFormat="1" ht="16.5" customHeight="1" x14ac:dyDescent="0.25">
      <c r="B3" s="56"/>
      <c r="C3" s="67"/>
      <c r="D3" s="57"/>
      <c r="E3" s="57"/>
      <c r="F3" s="57"/>
      <c r="G3" s="58"/>
      <c r="H3" s="66"/>
      <c r="J3" s="252"/>
      <c r="K3" s="252"/>
      <c r="L3" s="251"/>
      <c r="M3" s="248"/>
      <c r="N3" s="248"/>
      <c r="O3" s="248"/>
      <c r="P3" s="248"/>
      <c r="Q3" s="248"/>
    </row>
    <row r="4" spans="2:17" s="1" customFormat="1" ht="7.5" customHeight="1" x14ac:dyDescent="0.25">
      <c r="B4" s="311" t="str">
        <f>ContractDescription</f>
        <v>THE UPGRADE OF DISTRICT ROAD 1001 (KM 0+000 TO KM 4+780) IN THE UMGUNGUNDLOVU DISTRICT UNDER PIETERMARITZBURG REGION</v>
      </c>
      <c r="C4" s="312"/>
      <c r="D4" s="312"/>
      <c r="E4" s="312"/>
      <c r="F4" s="312"/>
      <c r="G4" s="312"/>
      <c r="H4" s="300"/>
      <c r="J4" s="252"/>
      <c r="K4" s="252"/>
      <c r="L4" s="251"/>
      <c r="M4" s="248"/>
      <c r="N4" s="248"/>
      <c r="O4" s="248"/>
      <c r="P4" s="248"/>
      <c r="Q4" s="248"/>
    </row>
    <row r="5" spans="2:17" ht="12.75" customHeight="1" x14ac:dyDescent="0.25">
      <c r="B5" s="296"/>
      <c r="C5" s="545"/>
      <c r="D5" s="545"/>
      <c r="E5" s="545"/>
      <c r="F5" s="545"/>
      <c r="G5" s="545"/>
      <c r="H5" s="301"/>
      <c r="J5" s="253"/>
      <c r="K5" s="253"/>
      <c r="L5" s="253"/>
      <c r="M5" s="253"/>
      <c r="N5" s="253"/>
      <c r="O5" s="253"/>
      <c r="P5" s="253"/>
      <c r="Q5" s="253"/>
    </row>
    <row r="6" spans="2:17" ht="7.5" customHeight="1" x14ac:dyDescent="0.25">
      <c r="B6" s="298"/>
      <c r="C6" s="299"/>
      <c r="D6" s="299"/>
      <c r="E6" s="299"/>
      <c r="F6" s="299"/>
      <c r="G6" s="299"/>
      <c r="H6" s="302"/>
      <c r="J6" s="253"/>
      <c r="K6" s="253"/>
      <c r="L6" s="253"/>
      <c r="M6" s="253"/>
      <c r="N6" s="253"/>
      <c r="O6" s="253"/>
      <c r="P6" s="253"/>
      <c r="Q6" s="253"/>
    </row>
    <row r="7" spans="2:17" ht="25.5" customHeight="1" x14ac:dyDescent="0.25">
      <c r="B7" s="319" t="s">
        <v>399</v>
      </c>
      <c r="C7" s="320"/>
      <c r="D7" s="320"/>
      <c r="E7" s="320"/>
      <c r="F7" s="320"/>
      <c r="G7" s="320"/>
      <c r="H7" s="321"/>
      <c r="J7" s="254">
        <v>80064784.460000008</v>
      </c>
      <c r="K7" s="254"/>
      <c r="L7" s="253"/>
      <c r="M7" s="253">
        <v>80576468.745957598</v>
      </c>
      <c r="N7" s="253"/>
      <c r="O7" s="253"/>
      <c r="P7" s="253">
        <f>17/102*100</f>
        <v>16.666666666666664</v>
      </c>
      <c r="Q7" s="253"/>
    </row>
    <row r="8" spans="2:17" x14ac:dyDescent="0.25">
      <c r="B8" s="322" t="s">
        <v>432</v>
      </c>
      <c r="C8" s="323"/>
      <c r="D8" s="323"/>
      <c r="E8" s="324"/>
      <c r="F8" s="10" t="s">
        <v>398</v>
      </c>
      <c r="G8" s="322" t="s">
        <v>5</v>
      </c>
      <c r="H8" s="324"/>
      <c r="J8" s="254">
        <f>+M7-J7</f>
        <v>511684.28595758975</v>
      </c>
      <c r="K8" s="254"/>
      <c r="L8" s="253"/>
      <c r="M8" s="253"/>
      <c r="N8" s="253"/>
      <c r="O8" s="255"/>
      <c r="P8" s="253"/>
      <c r="Q8" s="253"/>
    </row>
    <row r="9" spans="2:17" ht="13.2" customHeight="1" x14ac:dyDescent="0.25">
      <c r="B9" s="339" t="str">
        <f>'Schedule A_ROADWORKS'!B38</f>
        <v>TOTAL SCHEDULE A: ROADWORKS</v>
      </c>
      <c r="C9" s="340"/>
      <c r="D9" s="340"/>
      <c r="E9" s="341"/>
      <c r="F9" s="20"/>
      <c r="G9" s="361">
        <f>+'Schedule A_ROADWORKS'!G38</f>
        <v>3863500</v>
      </c>
      <c r="H9" s="362"/>
      <c r="J9" s="254"/>
      <c r="K9" s="254"/>
      <c r="L9" s="253"/>
      <c r="M9" s="253"/>
      <c r="N9" s="253"/>
      <c r="O9" s="255"/>
      <c r="P9" s="253"/>
      <c r="Q9" s="253"/>
    </row>
    <row r="10" spans="2:17" x14ac:dyDescent="0.25">
      <c r="B10" s="228"/>
      <c r="E10" s="78"/>
      <c r="F10" s="20"/>
      <c r="G10" s="290"/>
      <c r="H10" s="291"/>
      <c r="J10" s="254"/>
      <c r="K10" s="254"/>
      <c r="L10" s="253"/>
      <c r="M10" s="253"/>
      <c r="N10" s="253"/>
      <c r="O10" s="255"/>
      <c r="P10" s="253"/>
      <c r="Q10" s="253"/>
    </row>
    <row r="11" spans="2:17" ht="13.2" customHeight="1" x14ac:dyDescent="0.25">
      <c r="B11" s="316" t="s">
        <v>540</v>
      </c>
      <c r="C11" s="544"/>
      <c r="D11" s="544"/>
      <c r="E11" s="318"/>
      <c r="F11" s="20"/>
      <c r="G11" s="361">
        <f>+'Schedule E_EPWP'!G12</f>
        <v>4400000</v>
      </c>
      <c r="H11" s="362"/>
      <c r="J11" s="254"/>
      <c r="K11" s="254"/>
      <c r="L11" s="253"/>
      <c r="M11" s="253"/>
      <c r="N11" s="253"/>
      <c r="O11" s="253"/>
      <c r="P11" s="253"/>
      <c r="Q11" s="253"/>
    </row>
    <row r="12" spans="2:17" x14ac:dyDescent="0.25">
      <c r="B12" s="228"/>
      <c r="E12" s="78"/>
      <c r="F12" s="20"/>
      <c r="G12" s="290"/>
      <c r="H12" s="291"/>
      <c r="J12" s="254"/>
      <c r="K12" s="254"/>
      <c r="L12" s="253"/>
      <c r="M12" s="253"/>
      <c r="N12" s="253"/>
      <c r="O12" s="253"/>
      <c r="P12" s="253"/>
      <c r="Q12" s="253"/>
    </row>
    <row r="13" spans="2:17" ht="13.2" customHeight="1" x14ac:dyDescent="0.25">
      <c r="B13" s="316" t="s">
        <v>541</v>
      </c>
      <c r="C13" s="544"/>
      <c r="D13" s="544"/>
      <c r="E13" s="318"/>
      <c r="F13" s="20"/>
      <c r="G13" s="361">
        <f>+'Schedule F_CPG'!G12</f>
        <v>31337309.699999999</v>
      </c>
      <c r="H13" s="362"/>
      <c r="J13" s="254"/>
      <c r="K13" s="254"/>
      <c r="L13" s="254"/>
      <c r="M13" s="253"/>
      <c r="N13" s="253"/>
      <c r="O13" s="253"/>
      <c r="P13" s="253"/>
      <c r="Q13" s="253"/>
    </row>
    <row r="14" spans="2:17" ht="13.2" customHeight="1" x14ac:dyDescent="0.25">
      <c r="B14" s="228"/>
      <c r="E14" s="78"/>
      <c r="F14" s="20"/>
      <c r="G14" s="292"/>
      <c r="H14" s="293"/>
      <c r="J14" s="254"/>
      <c r="K14" s="254"/>
      <c r="L14" s="254"/>
      <c r="M14" s="253"/>
      <c r="N14" s="253"/>
      <c r="O14" s="253"/>
      <c r="P14" s="253"/>
      <c r="Q14" s="253"/>
    </row>
    <row r="15" spans="2:17" ht="26.4" customHeight="1" x14ac:dyDescent="0.25">
      <c r="B15" s="305" t="s">
        <v>434</v>
      </c>
      <c r="C15" s="306"/>
      <c r="D15" s="306"/>
      <c r="E15" s="306"/>
      <c r="F15" s="307"/>
      <c r="G15" s="332">
        <f>SUM(G9:H14)</f>
        <v>39600809.700000003</v>
      </c>
      <c r="H15" s="333"/>
      <c r="J15" s="254"/>
      <c r="K15" s="254"/>
      <c r="L15" s="254"/>
      <c r="M15" s="253"/>
      <c r="N15" s="253"/>
      <c r="O15" s="253"/>
      <c r="P15" s="253"/>
      <c r="Q15" s="253"/>
    </row>
    <row r="16" spans="2:17" ht="28.2" customHeight="1" x14ac:dyDescent="0.25">
      <c r="B16" s="339" t="s">
        <v>608</v>
      </c>
      <c r="C16" s="340"/>
      <c r="D16" s="340"/>
      <c r="E16" s="341"/>
      <c r="F16" s="20"/>
      <c r="G16" s="361">
        <f>'Schedule G_CSDG'!G12</f>
        <v>261000</v>
      </c>
      <c r="H16" s="362"/>
      <c r="J16" s="254"/>
      <c r="K16" s="254"/>
      <c r="L16" s="254"/>
      <c r="M16" s="253"/>
      <c r="N16" s="253"/>
      <c r="O16" s="253"/>
      <c r="P16" s="253"/>
      <c r="Q16" s="253"/>
    </row>
    <row r="17" spans="2:17" ht="6" customHeight="1" x14ac:dyDescent="0.25">
      <c r="B17" s="336"/>
      <c r="C17" s="337"/>
      <c r="D17" s="337"/>
      <c r="E17" s="338"/>
      <c r="F17" s="32"/>
      <c r="G17" s="543"/>
      <c r="H17" s="315"/>
      <c r="J17" s="254"/>
      <c r="K17" s="254"/>
      <c r="L17" s="253"/>
      <c r="M17" s="253"/>
      <c r="N17" s="253"/>
      <c r="O17" s="253"/>
      <c r="P17" s="253"/>
      <c r="Q17" s="253"/>
    </row>
    <row r="18" spans="2:17" s="23" customFormat="1" ht="27" customHeight="1" x14ac:dyDescent="0.25">
      <c r="B18" s="305" t="s">
        <v>605</v>
      </c>
      <c r="C18" s="306"/>
      <c r="D18" s="306"/>
      <c r="E18" s="306"/>
      <c r="F18" s="307"/>
      <c r="G18" s="332">
        <f>G15+G16</f>
        <v>39861809.700000003</v>
      </c>
      <c r="H18" s="333"/>
      <c r="I18" s="27"/>
      <c r="J18" s="256">
        <f>+J20-J19</f>
        <v>80576468.745957598</v>
      </c>
      <c r="K18" s="276"/>
      <c r="L18" s="257"/>
      <c r="M18" s="258"/>
      <c r="N18" s="259"/>
      <c r="O18" s="259"/>
      <c r="P18" s="259"/>
      <c r="Q18" s="259"/>
    </row>
    <row r="19" spans="2:17" s="23" customFormat="1" ht="24.6" customHeight="1" x14ac:dyDescent="0.25">
      <c r="B19" s="358" t="str">
        <f>"Add: CONTINGENCIES ("&amp;TEXT(,"10%")&amp;" of Subtotal 2)"</f>
        <v>Add: CONTINGENCIES (10% of Subtotal 2)</v>
      </c>
      <c r="C19" s="359"/>
      <c r="D19" s="359"/>
      <c r="E19" s="359"/>
      <c r="F19" s="542"/>
      <c r="G19" s="356">
        <f>+G18*10%</f>
        <v>3986180.9700000007</v>
      </c>
      <c r="H19" s="357"/>
      <c r="I19" s="27"/>
      <c r="J19" s="250">
        <f>+(J20*0.1)/1.1</f>
        <v>8057646.8745957594</v>
      </c>
      <c r="K19" s="250"/>
      <c r="L19" s="259"/>
      <c r="M19" s="257"/>
      <c r="N19" s="259"/>
      <c r="O19" s="259"/>
      <c r="P19" s="259"/>
      <c r="Q19" s="259"/>
    </row>
    <row r="20" spans="2:17" s="23" customFormat="1" ht="24.6" customHeight="1" x14ac:dyDescent="0.25">
      <c r="B20" s="305" t="s">
        <v>606</v>
      </c>
      <c r="C20" s="306"/>
      <c r="D20" s="306"/>
      <c r="E20" s="306"/>
      <c r="F20" s="307"/>
      <c r="G20" s="332">
        <f>+G19+G18</f>
        <v>43847990.670000002</v>
      </c>
      <c r="H20" s="333"/>
      <c r="I20" s="27"/>
      <c r="J20" s="256">
        <f>+J22-J21</f>
        <v>88634115.620553359</v>
      </c>
      <c r="K20" s="256"/>
      <c r="L20" s="259"/>
      <c r="M20" s="259"/>
      <c r="N20" s="259"/>
      <c r="O20" s="258">
        <f>G9+G11</f>
        <v>8263500</v>
      </c>
      <c r="P20" s="259"/>
      <c r="Q20" s="259"/>
    </row>
    <row r="21" spans="2:17" s="23" customFormat="1" ht="26.4" customHeight="1" x14ac:dyDescent="0.25">
      <c r="B21" s="358" t="str">
        <f>"Add: CONTRACT PRICE ADJUSTMENT AND RISE &amp; FALL ("&amp;TEXT(,"10%")&amp;" of Subtotal 3)"</f>
        <v>Add: CONTRACT PRICE ADJUSTMENT AND RISE &amp; FALL (10% of Subtotal 3)</v>
      </c>
      <c r="C21" s="359"/>
      <c r="D21" s="359"/>
      <c r="E21" s="359"/>
      <c r="F21" s="542"/>
      <c r="G21" s="356">
        <f>+G20*10%</f>
        <v>4384799.0670000007</v>
      </c>
      <c r="H21" s="357"/>
      <c r="I21" s="27"/>
      <c r="J21" s="250">
        <f>+(J22*0.1)/1.1</f>
        <v>8863411.5620553344</v>
      </c>
      <c r="K21" s="250"/>
      <c r="L21" s="259"/>
      <c r="M21" s="259"/>
      <c r="N21" s="259"/>
      <c r="O21" s="258">
        <f>G9+G11+G13</f>
        <v>39600809.700000003</v>
      </c>
      <c r="P21" s="259"/>
      <c r="Q21" s="259"/>
    </row>
    <row r="22" spans="2:17" s="23" customFormat="1" ht="26.4" customHeight="1" x14ac:dyDescent="0.25">
      <c r="B22" s="305" t="s">
        <v>607</v>
      </c>
      <c r="C22" s="306"/>
      <c r="D22" s="306"/>
      <c r="E22" s="306"/>
      <c r="F22" s="307"/>
      <c r="G22" s="332">
        <f>+G21+G20</f>
        <v>48232789.737000003</v>
      </c>
      <c r="H22" s="333"/>
      <c r="I22" s="27"/>
      <c r="J22" s="256">
        <f>+J24-J23</f>
        <v>97497527.182608694</v>
      </c>
      <c r="K22" s="256"/>
      <c r="L22" s="259"/>
      <c r="M22" s="259"/>
      <c r="N22" s="259"/>
      <c r="O22" s="259"/>
      <c r="P22" s="259"/>
      <c r="Q22" s="259"/>
    </row>
    <row r="23" spans="2:17" s="23" customFormat="1" ht="24.6" customHeight="1" x14ac:dyDescent="0.25">
      <c r="B23" s="358" t="s">
        <v>400</v>
      </c>
      <c r="C23" s="359"/>
      <c r="D23" s="359"/>
      <c r="E23" s="359"/>
      <c r="F23" s="542"/>
      <c r="G23" s="356">
        <f>+G22*0.15</f>
        <v>7234918.46055</v>
      </c>
      <c r="H23" s="357"/>
      <c r="I23" s="27"/>
      <c r="J23" s="250">
        <f>+(J24*0.15)/1.15</f>
        <v>14624629.077391304</v>
      </c>
      <c r="K23" s="250"/>
      <c r="L23" s="259"/>
      <c r="M23" s="259"/>
      <c r="N23" s="259"/>
      <c r="O23" s="259"/>
      <c r="P23" s="259"/>
      <c r="Q23" s="259"/>
    </row>
    <row r="24" spans="2:17" s="23" customFormat="1" ht="27.6" customHeight="1" x14ac:dyDescent="0.25">
      <c r="B24" s="305" t="s">
        <v>401</v>
      </c>
      <c r="C24" s="306"/>
      <c r="D24" s="306"/>
      <c r="E24" s="306"/>
      <c r="F24" s="307"/>
      <c r="G24" s="332">
        <f>+G23+G22</f>
        <v>55467708.197550006</v>
      </c>
      <c r="H24" s="333"/>
      <c r="I24" s="27"/>
      <c r="J24" s="256">
        <v>112122156.26000001</v>
      </c>
      <c r="K24" s="256">
        <v>1.1499999999999999</v>
      </c>
      <c r="L24" s="259"/>
      <c r="M24" s="259"/>
      <c r="N24" s="259"/>
      <c r="O24" s="259"/>
      <c r="P24" s="259"/>
      <c r="Q24" s="259"/>
    </row>
    <row r="25" spans="2:17" x14ac:dyDescent="0.25">
      <c r="E25" s="282"/>
      <c r="J25" s="254"/>
      <c r="K25" s="254"/>
      <c r="L25" s="253"/>
      <c r="M25" s="253"/>
      <c r="N25" s="253"/>
      <c r="O25" s="253"/>
      <c r="P25" s="253"/>
      <c r="Q25" s="253"/>
    </row>
    <row r="26" spans="2:17" ht="69.900000000000006" customHeight="1" x14ac:dyDescent="0.25">
      <c r="B26" s="355" t="s">
        <v>435</v>
      </c>
      <c r="C26" s="355"/>
      <c r="D26" s="355"/>
      <c r="E26" s="355"/>
      <c r="F26" s="355"/>
      <c r="G26" s="355"/>
      <c r="H26" s="355"/>
      <c r="J26" s="145"/>
      <c r="K26" s="254"/>
      <c r="L26" s="253"/>
      <c r="M26" s="253"/>
      <c r="N26" s="253"/>
      <c r="O26" s="253">
        <f>(('Schedule F_CPG'!G12+('Schedule E_EPWP'!G12))/Summary!G18)</f>
        <v>0.89653003636711459</v>
      </c>
      <c r="P26" s="253"/>
      <c r="Q26" s="253"/>
    </row>
    <row r="27" spans="2:17" x14ac:dyDescent="0.25">
      <c r="B27" s="289"/>
      <c r="C27" s="289"/>
      <c r="D27" s="289"/>
      <c r="E27" s="289"/>
      <c r="F27" s="289"/>
      <c r="G27" s="289"/>
      <c r="H27" s="289"/>
      <c r="J27" s="253"/>
      <c r="K27" s="253">
        <f>+K26/22</f>
        <v>0</v>
      </c>
      <c r="L27" s="253"/>
      <c r="M27" s="253"/>
      <c r="N27" s="253"/>
      <c r="O27" s="253"/>
      <c r="P27" s="253"/>
      <c r="Q27" s="253"/>
    </row>
    <row r="28" spans="2:17" x14ac:dyDescent="0.25">
      <c r="B28" s="360" t="s">
        <v>402</v>
      </c>
      <c r="C28" s="360"/>
      <c r="D28" s="360"/>
      <c r="E28" s="360"/>
      <c r="F28" s="360"/>
      <c r="G28" s="360"/>
      <c r="H28" s="360"/>
      <c r="J28" s="253"/>
      <c r="K28" s="253">
        <f>+K27/342</f>
        <v>0</v>
      </c>
      <c r="L28" s="253"/>
      <c r="M28" s="253"/>
      <c r="N28" s="253"/>
      <c r="O28" s="253"/>
      <c r="P28" s="253"/>
      <c r="Q28" s="253"/>
    </row>
    <row r="29" spans="2:17" ht="39.9" customHeight="1" x14ac:dyDescent="0.25">
      <c r="B29" s="354" t="s">
        <v>403</v>
      </c>
      <c r="C29" s="354"/>
      <c r="D29" s="354"/>
      <c r="E29" s="354"/>
      <c r="F29" s="354"/>
      <c r="G29" s="354"/>
      <c r="H29" s="354"/>
      <c r="J29" s="253"/>
      <c r="K29" s="253">
        <f>+K28/20</f>
        <v>0</v>
      </c>
      <c r="L29" s="253"/>
      <c r="M29" s="253"/>
      <c r="N29" s="253"/>
      <c r="O29" s="253"/>
      <c r="P29" s="253"/>
      <c r="Q29" s="253"/>
    </row>
  </sheetData>
  <mergeCells count="35">
    <mergeCell ref="B15:F15"/>
    <mergeCell ref="G15:H15"/>
    <mergeCell ref="G9:H9"/>
    <mergeCell ref="F1:H1"/>
    <mergeCell ref="B4:G6"/>
    <mergeCell ref="H4:H6"/>
    <mergeCell ref="B7:H7"/>
    <mergeCell ref="G8:H8"/>
    <mergeCell ref="B8:E8"/>
    <mergeCell ref="B9:E9"/>
    <mergeCell ref="G11:H11"/>
    <mergeCell ref="G13:H13"/>
    <mergeCell ref="B11:E11"/>
    <mergeCell ref="B13:E13"/>
    <mergeCell ref="B24:F24"/>
    <mergeCell ref="G21:H21"/>
    <mergeCell ref="G22:H22"/>
    <mergeCell ref="B22:F22"/>
    <mergeCell ref="B17:E17"/>
    <mergeCell ref="B16:E16"/>
    <mergeCell ref="G16:H16"/>
    <mergeCell ref="B29:H29"/>
    <mergeCell ref="B26:H26"/>
    <mergeCell ref="B18:F18"/>
    <mergeCell ref="G18:H18"/>
    <mergeCell ref="G19:H19"/>
    <mergeCell ref="B19:F19"/>
    <mergeCell ref="B20:F20"/>
    <mergeCell ref="G20:H20"/>
    <mergeCell ref="B21:F21"/>
    <mergeCell ref="G17:H17"/>
    <mergeCell ref="B28:H28"/>
    <mergeCell ref="G23:H23"/>
    <mergeCell ref="G24:H24"/>
    <mergeCell ref="B23:F23"/>
  </mergeCells>
  <printOptions horizontalCentered="1"/>
  <pageMargins left="0.70866141732283472" right="0.70866141732283472" top="0.74803149606299213" bottom="0.74803149606299213" header="0.31496062992125984" footer="0.31496062992125984"/>
  <pageSetup paperSize="9" scale="70" firstPageNumber="32" orientation="portrait" r:id="rId1"/>
  <ignoredErrors>
    <ignoredError sqref="G20:G21 G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EFE0-BB11-4A8E-8789-8737B0A08041}">
  <sheetPr codeName="Sheet3"/>
  <dimension ref="B1:P77"/>
  <sheetViews>
    <sheetView view="pageBreakPreview" topLeftCell="A18" zoomScale="80" zoomScaleNormal="125" zoomScaleSheetLayoutView="80" zoomScalePageLayoutView="125" workbookViewId="0">
      <selection activeCell="G14" sqref="G14"/>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0" width="14" style="1" bestFit="1" customWidth="1"/>
    <col min="11" max="12" width="6.88671875" style="1"/>
    <col min="13" max="14" width="14.109375" style="1" bestFit="1" customWidth="1"/>
    <col min="15" max="15" width="6.88671875" style="1"/>
    <col min="16" max="16" width="13.6640625" style="1" bestFit="1" customWidth="1"/>
    <col min="17" max="16384" width="6.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56"/>
      <c r="C3" s="56"/>
      <c r="D3" s="57"/>
      <c r="E3" s="57"/>
      <c r="F3" s="57"/>
      <c r="G3" s="473"/>
      <c r="H3" s="66"/>
    </row>
    <row r="4" spans="2:9" x14ac:dyDescent="0.25">
      <c r="B4" s="469" t="s">
        <v>8</v>
      </c>
      <c r="C4" s="470"/>
      <c r="D4" s="470"/>
      <c r="E4" s="470"/>
      <c r="F4" s="470"/>
      <c r="G4" s="474"/>
      <c r="H4" s="466" t="str">
        <f>"CHAPTER "&amp;B10</f>
        <v>CHAPTER C1.3</v>
      </c>
      <c r="I4" s="6"/>
    </row>
    <row r="5" spans="2:9" ht="7.5"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9" ht="12.75" customHeight="1" x14ac:dyDescent="0.25">
      <c r="B6" s="247"/>
      <c r="C6" s="463"/>
      <c r="D6" s="463"/>
      <c r="E6" s="463"/>
      <c r="F6" s="463"/>
      <c r="G6" s="475"/>
      <c r="H6" s="467"/>
      <c r="I6" s="7"/>
    </row>
    <row r="7" spans="2:9" ht="7.5" customHeight="1" x14ac:dyDescent="0.25">
      <c r="B7" s="464"/>
      <c r="C7" s="465"/>
      <c r="D7" s="465"/>
      <c r="E7" s="465"/>
      <c r="F7" s="465"/>
      <c r="G7" s="476"/>
      <c r="H7" s="468"/>
      <c r="I7" s="7"/>
    </row>
    <row r="8" spans="2:9" s="8" customFormat="1" ht="24.9" customHeight="1" x14ac:dyDescent="0.25">
      <c r="B8" s="9" t="s">
        <v>0</v>
      </c>
      <c r="C8" s="10" t="s">
        <v>1</v>
      </c>
      <c r="D8" s="10" t="s">
        <v>2</v>
      </c>
      <c r="E8" s="10" t="s">
        <v>9</v>
      </c>
      <c r="F8" s="10" t="s">
        <v>3</v>
      </c>
      <c r="G8" s="477" t="s">
        <v>4</v>
      </c>
      <c r="H8" s="10" t="s">
        <v>5</v>
      </c>
      <c r="I8" s="11"/>
    </row>
    <row r="9" spans="2:9" x14ac:dyDescent="0.25">
      <c r="B9" s="37"/>
      <c r="C9" s="13"/>
      <c r="D9" s="14"/>
      <c r="E9" s="14"/>
      <c r="F9" s="14"/>
      <c r="G9" s="478"/>
      <c r="H9" s="126" t="str">
        <f>IF(D9="","",F9*G9)</f>
        <v/>
      </c>
      <c r="I9" s="17"/>
    </row>
    <row r="10" spans="2:9" ht="26.4" x14ac:dyDescent="0.25">
      <c r="B10" s="105" t="s">
        <v>75</v>
      </c>
      <c r="C10" s="93" t="s">
        <v>76</v>
      </c>
      <c r="D10" s="14"/>
      <c r="E10" s="14"/>
      <c r="F10" s="83"/>
      <c r="G10" s="479"/>
      <c r="H10" s="126" t="str">
        <f t="shared" ref="H10:H21" si="0">IF(D10="","",F10*G10)</f>
        <v/>
      </c>
      <c r="I10" s="33"/>
    </row>
    <row r="11" spans="2:9" x14ac:dyDescent="0.25">
      <c r="B11" s="46"/>
      <c r="C11" s="31"/>
      <c r="D11" s="14"/>
      <c r="E11" s="14"/>
      <c r="F11" s="83"/>
      <c r="G11" s="432"/>
      <c r="H11" s="194" t="str">
        <f t="shared" si="0"/>
        <v/>
      </c>
      <c r="I11" s="33"/>
    </row>
    <row r="12" spans="2:9" x14ac:dyDescent="0.25">
      <c r="B12" s="46" t="s">
        <v>77</v>
      </c>
      <c r="C12" s="31" t="s">
        <v>78</v>
      </c>
      <c r="D12" s="14"/>
      <c r="E12" s="14"/>
      <c r="F12" s="83"/>
      <c r="G12" s="432"/>
      <c r="H12" s="194" t="str">
        <f t="shared" si="0"/>
        <v/>
      </c>
      <c r="I12" s="33"/>
    </row>
    <row r="13" spans="2:9" x14ac:dyDescent="0.25">
      <c r="B13" s="46"/>
      <c r="C13" s="31"/>
      <c r="D13" s="14"/>
      <c r="E13" s="14"/>
      <c r="F13" s="83"/>
      <c r="G13" s="432"/>
      <c r="H13" s="194" t="str">
        <f t="shared" si="0"/>
        <v/>
      </c>
      <c r="I13" s="33"/>
    </row>
    <row r="14" spans="2:9" x14ac:dyDescent="0.25">
      <c r="B14" s="46" t="s">
        <v>79</v>
      </c>
      <c r="C14" s="31" t="s">
        <v>82</v>
      </c>
      <c r="D14" s="14" t="s">
        <v>12</v>
      </c>
      <c r="E14" s="14"/>
      <c r="F14" s="128">
        <v>1</v>
      </c>
      <c r="G14" s="435"/>
      <c r="H14" s="194">
        <f>G14*F14</f>
        <v>0</v>
      </c>
      <c r="I14" s="34"/>
    </row>
    <row r="15" spans="2:9" x14ac:dyDescent="0.25">
      <c r="B15" s="46"/>
      <c r="C15" s="31"/>
      <c r="D15" s="14"/>
      <c r="E15" s="14"/>
      <c r="F15" s="128"/>
      <c r="G15" s="435"/>
      <c r="H15" s="194"/>
      <c r="I15" s="34"/>
    </row>
    <row r="16" spans="2:9" x14ac:dyDescent="0.25">
      <c r="B16" s="46" t="s">
        <v>80</v>
      </c>
      <c r="C16" s="31" t="s">
        <v>83</v>
      </c>
      <c r="D16" s="14" t="s">
        <v>12</v>
      </c>
      <c r="E16" s="14"/>
      <c r="F16" s="128">
        <v>1</v>
      </c>
      <c r="G16" s="435"/>
      <c r="H16" s="194">
        <f>G16*F16</f>
        <v>0</v>
      </c>
      <c r="I16" s="34"/>
    </row>
    <row r="17" spans="2:16" x14ac:dyDescent="0.25">
      <c r="B17" s="46"/>
      <c r="C17" s="31"/>
      <c r="D17" s="14"/>
      <c r="E17" s="14"/>
      <c r="F17" s="128"/>
      <c r="G17" s="435"/>
      <c r="H17" s="194"/>
      <c r="I17" s="34"/>
      <c r="J17" s="132"/>
    </row>
    <row r="18" spans="2:16" x14ac:dyDescent="0.25">
      <c r="B18" s="46" t="s">
        <v>81</v>
      </c>
      <c r="C18" s="31" t="s">
        <v>84</v>
      </c>
      <c r="D18" s="14" t="s">
        <v>22</v>
      </c>
      <c r="E18" s="14"/>
      <c r="F18" s="128">
        <v>36</v>
      </c>
      <c r="G18" s="435"/>
      <c r="H18" s="194">
        <f>G18*F18</f>
        <v>0</v>
      </c>
      <c r="I18" s="34"/>
      <c r="J18" s="133"/>
      <c r="M18" s="173"/>
      <c r="N18" s="151"/>
    </row>
    <row r="19" spans="2:16" x14ac:dyDescent="0.25">
      <c r="B19" s="46"/>
      <c r="C19" s="31"/>
      <c r="D19" s="14"/>
      <c r="E19" s="14"/>
      <c r="F19" s="128"/>
      <c r="G19" s="432"/>
      <c r="H19" s="194"/>
      <c r="I19" s="33"/>
      <c r="M19" s="151"/>
      <c r="N19" s="132"/>
      <c r="P19" s="174"/>
    </row>
    <row r="20" spans="2:16" ht="15.6" x14ac:dyDescent="0.25">
      <c r="B20" s="183" t="s">
        <v>85</v>
      </c>
      <c r="C20" s="193" t="s">
        <v>86</v>
      </c>
      <c r="D20" s="185" t="s">
        <v>523</v>
      </c>
      <c r="E20" s="14"/>
      <c r="F20" s="128">
        <v>12</v>
      </c>
      <c r="G20" s="480"/>
      <c r="H20" s="194">
        <f>G20*F20</f>
        <v>0</v>
      </c>
      <c r="I20" s="33"/>
    </row>
    <row r="21" spans="2:16" x14ac:dyDescent="0.25">
      <c r="B21" s="46"/>
      <c r="C21" s="31"/>
      <c r="D21" s="14"/>
      <c r="E21" s="14"/>
      <c r="F21" s="128"/>
      <c r="G21" s="432"/>
      <c r="H21" s="194" t="str">
        <f t="shared" si="0"/>
        <v/>
      </c>
      <c r="I21" s="35"/>
    </row>
    <row r="22" spans="2:16" x14ac:dyDescent="0.25">
      <c r="B22" s="37"/>
      <c r="C22" s="31"/>
      <c r="D22" s="14"/>
      <c r="E22" s="14"/>
      <c r="F22" s="83"/>
      <c r="G22" s="435"/>
      <c r="H22" s="194"/>
      <c r="I22" s="33"/>
    </row>
    <row r="23" spans="2:16" x14ac:dyDescent="0.25">
      <c r="B23" s="37"/>
      <c r="C23" s="31"/>
      <c r="D23" s="14"/>
      <c r="E23" s="14"/>
      <c r="F23" s="83"/>
      <c r="G23" s="435"/>
      <c r="H23" s="194"/>
      <c r="I23" s="33"/>
    </row>
    <row r="24" spans="2:16" x14ac:dyDescent="0.25">
      <c r="B24" s="37"/>
      <c r="C24" s="31"/>
      <c r="D24" s="14"/>
      <c r="E24" s="14"/>
      <c r="F24" s="83"/>
      <c r="G24" s="435"/>
      <c r="H24" s="194"/>
      <c r="I24" s="33"/>
    </row>
    <row r="25" spans="2:16" x14ac:dyDescent="0.25">
      <c r="B25" s="37"/>
      <c r="C25" s="31"/>
      <c r="D25" s="14"/>
      <c r="E25" s="14"/>
      <c r="F25" s="83"/>
      <c r="G25" s="435"/>
      <c r="H25" s="194"/>
      <c r="I25" s="33"/>
    </row>
    <row r="26" spans="2:16" x14ac:dyDescent="0.25">
      <c r="B26" s="37"/>
      <c r="C26" s="31"/>
      <c r="D26" s="185"/>
      <c r="E26" s="14"/>
      <c r="F26" s="83"/>
      <c r="G26" s="435"/>
      <c r="H26" s="194"/>
      <c r="I26" s="33"/>
    </row>
    <row r="27" spans="2:16" x14ac:dyDescent="0.25">
      <c r="B27" s="37"/>
      <c r="C27" s="31"/>
      <c r="D27" s="14"/>
      <c r="E27" s="14"/>
      <c r="F27" s="83"/>
      <c r="G27" s="435"/>
      <c r="H27" s="194"/>
      <c r="I27" s="33"/>
    </row>
    <row r="28" spans="2:16" x14ac:dyDescent="0.25">
      <c r="B28" s="37"/>
      <c r="C28" s="31"/>
      <c r="D28" s="14"/>
      <c r="E28" s="14"/>
      <c r="F28" s="83"/>
      <c r="G28" s="435"/>
      <c r="H28" s="194"/>
      <c r="I28" s="33"/>
    </row>
    <row r="29" spans="2:16" x14ac:dyDescent="0.25">
      <c r="B29" s="37"/>
      <c r="C29" s="31"/>
      <c r="D29" s="14"/>
      <c r="E29" s="14"/>
      <c r="F29" s="83"/>
      <c r="G29" s="435"/>
      <c r="H29" s="194"/>
      <c r="I29" s="33"/>
    </row>
    <row r="30" spans="2:16" x14ac:dyDescent="0.25">
      <c r="B30" s="37"/>
      <c r="C30" s="31"/>
      <c r="D30" s="14"/>
      <c r="E30" s="14"/>
      <c r="F30" s="83"/>
      <c r="G30" s="435"/>
      <c r="H30" s="194"/>
      <c r="I30" s="33"/>
    </row>
    <row r="31" spans="2:16" x14ac:dyDescent="0.25">
      <c r="B31" s="37"/>
      <c r="C31" s="31"/>
      <c r="D31" s="14"/>
      <c r="E31" s="14"/>
      <c r="F31" s="83"/>
      <c r="G31" s="435"/>
      <c r="H31" s="194"/>
      <c r="I31" s="33"/>
    </row>
    <row r="32" spans="2:16" x14ac:dyDescent="0.25">
      <c r="B32" s="37"/>
      <c r="C32" s="31"/>
      <c r="D32" s="14"/>
      <c r="E32" s="14"/>
      <c r="F32" s="83"/>
      <c r="G32" s="435"/>
      <c r="H32" s="194"/>
      <c r="I32" s="33"/>
    </row>
    <row r="33" spans="2:9" x14ac:dyDescent="0.25">
      <c r="B33" s="37"/>
      <c r="C33" s="31"/>
      <c r="D33" s="14"/>
      <c r="E33" s="14"/>
      <c r="F33" s="83"/>
      <c r="G33" s="435"/>
      <c r="H33" s="194"/>
      <c r="I33" s="33"/>
    </row>
    <row r="34" spans="2:9" x14ac:dyDescent="0.25">
      <c r="B34" s="37"/>
      <c r="C34" s="31"/>
      <c r="D34" s="14"/>
      <c r="E34" s="14"/>
      <c r="F34" s="83"/>
      <c r="G34" s="435"/>
      <c r="H34" s="194"/>
      <c r="I34" s="33"/>
    </row>
    <row r="35" spans="2:9" x14ac:dyDescent="0.25">
      <c r="B35" s="37"/>
      <c r="C35" s="31"/>
      <c r="D35" s="14"/>
      <c r="E35" s="14"/>
      <c r="F35" s="83"/>
      <c r="G35" s="435"/>
      <c r="H35" s="194"/>
      <c r="I35" s="33"/>
    </row>
    <row r="36" spans="2:9" x14ac:dyDescent="0.25">
      <c r="B36" s="37"/>
      <c r="C36" s="31"/>
      <c r="D36" s="14"/>
      <c r="E36" s="14"/>
      <c r="F36" s="83"/>
      <c r="G36" s="435"/>
      <c r="H36" s="194"/>
      <c r="I36" s="33"/>
    </row>
    <row r="37" spans="2:9" x14ac:dyDescent="0.25">
      <c r="B37" s="37"/>
      <c r="C37" s="31"/>
      <c r="D37" s="14"/>
      <c r="E37" s="14"/>
      <c r="F37" s="83"/>
      <c r="G37" s="435"/>
      <c r="H37" s="194"/>
      <c r="I37" s="33"/>
    </row>
    <row r="38" spans="2:9" x14ac:dyDescent="0.25">
      <c r="B38" s="37"/>
      <c r="C38" s="31"/>
      <c r="D38" s="14"/>
      <c r="E38" s="14"/>
      <c r="F38" s="83"/>
      <c r="G38" s="435"/>
      <c r="H38" s="194"/>
      <c r="I38" s="33"/>
    </row>
    <row r="39" spans="2:9" x14ac:dyDescent="0.25">
      <c r="B39" s="37"/>
      <c r="C39" s="31"/>
      <c r="D39" s="14"/>
      <c r="E39" s="14"/>
      <c r="F39" s="83"/>
      <c r="G39" s="435"/>
      <c r="H39" s="194"/>
      <c r="I39" s="33"/>
    </row>
    <row r="40" spans="2:9" x14ac:dyDescent="0.25">
      <c r="B40" s="37"/>
      <c r="C40" s="31"/>
      <c r="D40" s="14"/>
      <c r="E40" s="14"/>
      <c r="F40" s="83"/>
      <c r="G40" s="435"/>
      <c r="H40" s="194"/>
      <c r="I40" s="33"/>
    </row>
    <row r="41" spans="2:9" x14ac:dyDescent="0.25">
      <c r="B41" s="37"/>
      <c r="C41" s="31"/>
      <c r="D41" s="14"/>
      <c r="E41" s="14"/>
      <c r="F41" s="83"/>
      <c r="G41" s="435"/>
      <c r="H41" s="194"/>
      <c r="I41" s="33"/>
    </row>
    <row r="42" spans="2:9" x14ac:dyDescent="0.25">
      <c r="B42" s="37"/>
      <c r="C42" s="31"/>
      <c r="D42" s="14"/>
      <c r="E42" s="14"/>
      <c r="F42" s="83"/>
      <c r="G42" s="435"/>
      <c r="H42" s="194"/>
      <c r="I42" s="33"/>
    </row>
    <row r="43" spans="2:9" x14ac:dyDescent="0.25">
      <c r="B43" s="37"/>
      <c r="C43" s="31"/>
      <c r="D43" s="14"/>
      <c r="E43" s="14"/>
      <c r="F43" s="83"/>
      <c r="G43" s="435"/>
      <c r="H43" s="194"/>
      <c r="I43" s="33"/>
    </row>
    <row r="44" spans="2:9" x14ac:dyDescent="0.25">
      <c r="B44" s="37"/>
      <c r="C44" s="31"/>
      <c r="D44" s="14"/>
      <c r="E44" s="14"/>
      <c r="F44" s="83"/>
      <c r="G44" s="435"/>
      <c r="H44" s="194"/>
      <c r="I44" s="33"/>
    </row>
    <row r="45" spans="2:9" x14ac:dyDescent="0.25">
      <c r="B45" s="37"/>
      <c r="C45" s="31"/>
      <c r="D45" s="14"/>
      <c r="E45" s="14"/>
      <c r="F45" s="83"/>
      <c r="G45" s="435"/>
      <c r="H45" s="194"/>
      <c r="I45" s="33"/>
    </row>
    <row r="46" spans="2:9" x14ac:dyDescent="0.25">
      <c r="B46" s="37"/>
      <c r="C46" s="31"/>
      <c r="D46" s="14"/>
      <c r="E46" s="14"/>
      <c r="F46" s="83"/>
      <c r="G46" s="435"/>
      <c r="H46" s="194"/>
      <c r="I46" s="33"/>
    </row>
    <row r="47" spans="2:9" x14ac:dyDescent="0.25">
      <c r="B47" s="37"/>
      <c r="C47" s="31"/>
      <c r="D47" s="14"/>
      <c r="E47" s="14"/>
      <c r="F47" s="83"/>
      <c r="G47" s="435"/>
      <c r="H47" s="194"/>
      <c r="I47" s="33"/>
    </row>
    <row r="48" spans="2:9" x14ac:dyDescent="0.25">
      <c r="B48" s="37"/>
      <c r="C48" s="31"/>
      <c r="D48" s="14"/>
      <c r="E48" s="14"/>
      <c r="F48" s="83"/>
      <c r="G48" s="435"/>
      <c r="H48" s="194"/>
      <c r="I48" s="33"/>
    </row>
    <row r="49" spans="2:9" x14ac:dyDescent="0.25">
      <c r="B49" s="37"/>
      <c r="C49" s="31"/>
      <c r="D49" s="14"/>
      <c r="E49" s="14"/>
      <c r="F49" s="83"/>
      <c r="G49" s="435"/>
      <c r="H49" s="194"/>
      <c r="I49" s="33"/>
    </row>
    <row r="50" spans="2:9" x14ac:dyDescent="0.25">
      <c r="B50" s="37"/>
      <c r="C50" s="31"/>
      <c r="D50" s="14"/>
      <c r="E50" s="14"/>
      <c r="F50" s="83"/>
      <c r="G50" s="435"/>
      <c r="H50" s="194"/>
      <c r="I50" s="33"/>
    </row>
    <row r="51" spans="2:9" x14ac:dyDescent="0.25">
      <c r="B51" s="37"/>
      <c r="C51" s="31"/>
      <c r="D51" s="14"/>
      <c r="E51" s="14"/>
      <c r="F51" s="83"/>
      <c r="G51" s="435"/>
      <c r="H51" s="194"/>
      <c r="I51" s="33"/>
    </row>
    <row r="52" spans="2:9" x14ac:dyDescent="0.25">
      <c r="B52" s="37"/>
      <c r="C52" s="31"/>
      <c r="D52" s="14"/>
      <c r="E52" s="14"/>
      <c r="F52" s="83"/>
      <c r="G52" s="435"/>
      <c r="H52" s="194"/>
      <c r="I52" s="33"/>
    </row>
    <row r="53" spans="2:9" x14ac:dyDescent="0.25">
      <c r="B53" s="37"/>
      <c r="C53" s="31"/>
      <c r="D53" s="14"/>
      <c r="E53" s="14"/>
      <c r="F53" s="83"/>
      <c r="G53" s="435"/>
      <c r="H53" s="194"/>
      <c r="I53" s="33"/>
    </row>
    <row r="54" spans="2:9" x14ac:dyDescent="0.25">
      <c r="B54" s="37"/>
      <c r="C54" s="31"/>
      <c r="D54" s="14"/>
      <c r="E54" s="14"/>
      <c r="F54" s="83"/>
      <c r="G54" s="435"/>
      <c r="H54" s="194"/>
      <c r="I54" s="33"/>
    </row>
    <row r="55" spans="2:9" x14ac:dyDescent="0.25">
      <c r="B55" s="37"/>
      <c r="C55" s="31"/>
      <c r="D55" s="14"/>
      <c r="E55" s="14"/>
      <c r="F55" s="83"/>
      <c r="G55" s="435"/>
      <c r="H55" s="194"/>
      <c r="I55" s="33"/>
    </row>
    <row r="56" spans="2:9" x14ac:dyDescent="0.25">
      <c r="B56" s="37"/>
      <c r="C56" s="31"/>
      <c r="D56" s="14"/>
      <c r="E56" s="14"/>
      <c r="F56" s="83"/>
      <c r="G56" s="435"/>
      <c r="H56" s="194"/>
      <c r="I56" s="33"/>
    </row>
    <row r="57" spans="2:9" x14ac:dyDescent="0.25">
      <c r="B57" s="37"/>
      <c r="C57" s="31"/>
      <c r="D57" s="14"/>
      <c r="E57" s="14"/>
      <c r="F57" s="83"/>
      <c r="G57" s="435"/>
      <c r="H57" s="194"/>
      <c r="I57" s="33"/>
    </row>
    <row r="58" spans="2:9" x14ac:dyDescent="0.25">
      <c r="B58" s="37"/>
      <c r="C58" s="31"/>
      <c r="D58" s="14"/>
      <c r="E58" s="14"/>
      <c r="F58" s="83"/>
      <c r="G58" s="435"/>
      <c r="H58" s="194"/>
      <c r="I58" s="33"/>
    </row>
    <row r="59" spans="2:9" x14ac:dyDescent="0.25">
      <c r="B59" s="37"/>
      <c r="C59" s="31"/>
      <c r="D59" s="14"/>
      <c r="E59" s="14"/>
      <c r="F59" s="83"/>
      <c r="G59" s="435"/>
      <c r="H59" s="194"/>
      <c r="I59" s="33"/>
    </row>
    <row r="60" spans="2:9" x14ac:dyDescent="0.25">
      <c r="B60" s="37"/>
      <c r="C60" s="31"/>
      <c r="D60" s="14"/>
      <c r="E60" s="14"/>
      <c r="F60" s="83"/>
      <c r="G60" s="435"/>
      <c r="H60" s="194"/>
      <c r="I60" s="33"/>
    </row>
    <row r="61" spans="2:9" x14ac:dyDescent="0.25">
      <c r="B61" s="37"/>
      <c r="C61" s="31"/>
      <c r="D61" s="14"/>
      <c r="E61" s="14"/>
      <c r="F61" s="83"/>
      <c r="G61" s="435"/>
      <c r="H61" s="194"/>
      <c r="I61" s="33"/>
    </row>
    <row r="62" spans="2:9" x14ac:dyDescent="0.25">
      <c r="B62" s="37"/>
      <c r="C62" s="31"/>
      <c r="D62" s="14"/>
      <c r="E62" s="14"/>
      <c r="F62" s="83"/>
      <c r="G62" s="435"/>
      <c r="H62" s="194"/>
      <c r="I62" s="33"/>
    </row>
    <row r="63" spans="2:9" x14ac:dyDescent="0.25">
      <c r="B63" s="37"/>
      <c r="C63" s="31"/>
      <c r="D63" s="14"/>
      <c r="E63" s="14"/>
      <c r="F63" s="83"/>
      <c r="G63" s="435"/>
      <c r="H63" s="194"/>
      <c r="I63" s="33"/>
    </row>
    <row r="64" spans="2:9" x14ac:dyDescent="0.25">
      <c r="B64" s="37"/>
      <c r="C64" s="31"/>
      <c r="D64" s="14"/>
      <c r="E64" s="14"/>
      <c r="F64" s="83"/>
      <c r="G64" s="435"/>
      <c r="H64" s="194"/>
      <c r="I64" s="33"/>
    </row>
    <row r="65" spans="2:9" x14ac:dyDescent="0.25">
      <c r="B65" s="37"/>
      <c r="C65" s="31"/>
      <c r="D65" s="14"/>
      <c r="E65" s="14"/>
      <c r="F65" s="83"/>
      <c r="G65" s="435"/>
      <c r="H65" s="194"/>
      <c r="I65" s="33"/>
    </row>
    <row r="66" spans="2:9" x14ac:dyDescent="0.25">
      <c r="B66" s="37"/>
      <c r="C66" s="31"/>
      <c r="D66" s="14"/>
      <c r="E66" s="14"/>
      <c r="F66" s="83"/>
      <c r="G66" s="435"/>
      <c r="H66" s="194"/>
      <c r="I66" s="33"/>
    </row>
    <row r="67" spans="2:9" x14ac:dyDescent="0.25">
      <c r="B67" s="37"/>
      <c r="C67" s="31"/>
      <c r="D67" s="14"/>
      <c r="E67" s="14"/>
      <c r="F67" s="83"/>
      <c r="G67" s="435"/>
      <c r="H67" s="194"/>
      <c r="I67" s="33"/>
    </row>
    <row r="68" spans="2:9" x14ac:dyDescent="0.25">
      <c r="B68" s="37"/>
      <c r="C68" s="31"/>
      <c r="D68" s="14"/>
      <c r="E68" s="14"/>
      <c r="F68" s="83"/>
      <c r="G68" s="435"/>
      <c r="H68" s="194"/>
      <c r="I68" s="33"/>
    </row>
    <row r="69" spans="2:9" x14ac:dyDescent="0.25">
      <c r="B69" s="37"/>
      <c r="C69" s="31"/>
      <c r="D69" s="14"/>
      <c r="E69" s="14"/>
      <c r="F69" s="83"/>
      <c r="G69" s="435"/>
      <c r="H69" s="194"/>
      <c r="I69" s="33"/>
    </row>
    <row r="70" spans="2:9" x14ac:dyDescent="0.25">
      <c r="B70" s="37"/>
      <c r="C70" s="31"/>
      <c r="D70" s="14"/>
      <c r="E70" s="14"/>
      <c r="F70" s="83"/>
      <c r="G70" s="435"/>
      <c r="H70" s="194"/>
      <c r="I70" s="33"/>
    </row>
    <row r="71" spans="2:9" x14ac:dyDescent="0.25">
      <c r="B71" s="37"/>
      <c r="C71" s="31"/>
      <c r="D71" s="14"/>
      <c r="E71" s="14"/>
      <c r="F71" s="83"/>
      <c r="G71" s="435"/>
      <c r="H71" s="194"/>
      <c r="I71" s="33"/>
    </row>
    <row r="72" spans="2:9" x14ac:dyDescent="0.25">
      <c r="B72" s="37"/>
      <c r="C72" s="31"/>
      <c r="D72" s="14"/>
      <c r="E72" s="14"/>
      <c r="F72" s="83"/>
      <c r="G72" s="435"/>
      <c r="H72" s="194"/>
      <c r="I72" s="33"/>
    </row>
    <row r="73" spans="2:9" x14ac:dyDescent="0.25">
      <c r="B73" s="37"/>
      <c r="C73" s="31"/>
      <c r="D73" s="14"/>
      <c r="E73" s="14"/>
      <c r="F73" s="83"/>
      <c r="G73" s="435"/>
      <c r="H73" s="194"/>
      <c r="I73" s="33"/>
    </row>
    <row r="74" spans="2:9" x14ac:dyDescent="0.25">
      <c r="B74" s="37"/>
      <c r="C74" s="31"/>
      <c r="D74" s="14"/>
      <c r="E74" s="14"/>
      <c r="F74" s="83"/>
      <c r="G74" s="435"/>
      <c r="H74" s="194"/>
      <c r="I74" s="33"/>
    </row>
    <row r="75" spans="2:9" x14ac:dyDescent="0.25">
      <c r="B75" s="37"/>
      <c r="C75" s="31"/>
      <c r="D75" s="14"/>
      <c r="E75" s="14"/>
      <c r="F75" s="83"/>
      <c r="G75" s="435"/>
      <c r="H75" s="194"/>
      <c r="I75" s="33"/>
    </row>
    <row r="76" spans="2:9" s="23" customFormat="1" ht="24.9" customHeight="1" x14ac:dyDescent="0.25">
      <c r="B76" s="107" t="str">
        <f>B10</f>
        <v>C1.3</v>
      </c>
      <c r="C76" s="97" t="s">
        <v>404</v>
      </c>
      <c r="D76" s="98"/>
      <c r="E76" s="98"/>
      <c r="F76" s="91"/>
      <c r="G76" s="481"/>
      <c r="H76" s="265">
        <f>SUM(H9:H75)</f>
        <v>0</v>
      </c>
      <c r="I76" s="27"/>
    </row>
    <row r="77" spans="2:9" x14ac:dyDescent="0.25">
      <c r="C77" s="112"/>
      <c r="D77" s="113"/>
      <c r="E77" s="113"/>
      <c r="F77" s="113"/>
      <c r="G77" s="482"/>
      <c r="H77" s="49"/>
    </row>
  </sheetData>
  <sheetProtection algorithmName="SHA-512" hashValue="UhBCmCUx1/px14pl2NM653RgfeLxbQW6gMohOCZ8/BHW3Bmge1KbgH0xlv6EuiQ7sK+GJ300X7RjgB6wAxo9+A==" saltValue="NnzdUD2pBh7mYqQl9swnBQ==" spinCount="100000" sheet="1" objects="1" scenarios="1" selectLockedCells="1"/>
  <phoneticPr fontId="14" type="noConversion"/>
  <printOptions horizontalCentered="1"/>
  <pageMargins left="0.70866141732283472" right="0.70866141732283472" top="0.74803149606299213" bottom="0.74803149606299213" header="0.31496062992125984" footer="0.31496062992125984"/>
  <pageSetup paperSize="9" scale="65" firstPageNumber="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874F5-8891-4E64-B19A-C8111725C19A}">
  <sheetPr codeName="Sheet4"/>
  <dimension ref="B1:J138"/>
  <sheetViews>
    <sheetView view="pageBreakPreview" topLeftCell="A111" zoomScale="80" zoomScaleNormal="100" zoomScaleSheetLayoutView="80" zoomScalePageLayoutView="125" workbookViewId="0">
      <selection activeCell="G110" sqref="G110"/>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6384" width="6.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56"/>
      <c r="C3" s="56"/>
      <c r="D3" s="57"/>
      <c r="E3" s="57"/>
      <c r="F3" s="57"/>
      <c r="G3" s="473"/>
      <c r="H3" s="66"/>
    </row>
    <row r="4" spans="2:9" x14ac:dyDescent="0.25">
      <c r="B4" s="469" t="s">
        <v>8</v>
      </c>
      <c r="C4" s="470"/>
      <c r="D4" s="470"/>
      <c r="E4" s="470"/>
      <c r="F4" s="470"/>
      <c r="G4" s="474"/>
      <c r="H4" s="466" t="str">
        <f>"CHAPTER "&amp;B10</f>
        <v>CHAPTER C1.4</v>
      </c>
      <c r="I4" s="6"/>
    </row>
    <row r="5" spans="2:9" ht="13.2"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9" ht="12.75" customHeight="1" x14ac:dyDescent="0.25">
      <c r="B6" s="247"/>
      <c r="C6" s="463"/>
      <c r="D6" s="463"/>
      <c r="E6" s="463"/>
      <c r="F6" s="463"/>
      <c r="G6" s="475"/>
      <c r="H6" s="467"/>
      <c r="I6" s="7"/>
    </row>
    <row r="7" spans="2:9" x14ac:dyDescent="0.25">
      <c r="B7" s="464"/>
      <c r="C7" s="465"/>
      <c r="D7" s="465"/>
      <c r="E7" s="465"/>
      <c r="F7" s="465"/>
      <c r="G7" s="476"/>
      <c r="H7" s="468"/>
      <c r="I7" s="7"/>
    </row>
    <row r="8" spans="2:9" s="8" customFormat="1" ht="24.9" customHeight="1" x14ac:dyDescent="0.25">
      <c r="B8" s="9" t="s">
        <v>0</v>
      </c>
      <c r="C8" s="10" t="s">
        <v>1</v>
      </c>
      <c r="D8" s="10" t="s">
        <v>2</v>
      </c>
      <c r="E8" s="10" t="s">
        <v>9</v>
      </c>
      <c r="F8" s="10" t="s">
        <v>3</v>
      </c>
      <c r="G8" s="477" t="s">
        <v>4</v>
      </c>
      <c r="H8" s="10" t="s">
        <v>5</v>
      </c>
      <c r="I8" s="11"/>
    </row>
    <row r="9" spans="2:9" x14ac:dyDescent="0.25">
      <c r="B9" s="37"/>
      <c r="C9" s="13"/>
      <c r="D9" s="14"/>
      <c r="E9" s="14"/>
      <c r="F9" s="14"/>
      <c r="G9" s="478"/>
      <c r="H9" s="21" t="str">
        <f t="shared" ref="H9:H82" si="0">IF(D9="","",F9*G9)</f>
        <v/>
      </c>
      <c r="I9" s="17"/>
    </row>
    <row r="10" spans="2:9" x14ac:dyDescent="0.25">
      <c r="B10" s="53" t="s">
        <v>88</v>
      </c>
      <c r="C10" s="18" t="s">
        <v>89</v>
      </c>
      <c r="D10" s="20"/>
      <c r="E10" s="20"/>
      <c r="F10" s="20"/>
      <c r="G10" s="485"/>
      <c r="H10" s="21" t="str">
        <f t="shared" si="0"/>
        <v/>
      </c>
      <c r="I10" s="33"/>
    </row>
    <row r="11" spans="2:9" x14ac:dyDescent="0.25">
      <c r="B11" s="37"/>
      <c r="C11" s="13"/>
      <c r="D11" s="20"/>
      <c r="E11" s="20"/>
      <c r="F11" s="61"/>
      <c r="G11" s="486"/>
      <c r="H11" s="21" t="str">
        <f t="shared" si="0"/>
        <v/>
      </c>
      <c r="I11" s="33"/>
    </row>
    <row r="12" spans="2:9" x14ac:dyDescent="0.25">
      <c r="B12" s="37" t="s">
        <v>90</v>
      </c>
      <c r="C12" s="13" t="s">
        <v>91</v>
      </c>
      <c r="D12" s="20"/>
      <c r="E12" s="20"/>
      <c r="F12" s="61"/>
      <c r="G12" s="486"/>
      <c r="H12" s="21"/>
      <c r="I12" s="33"/>
    </row>
    <row r="13" spans="2:9" x14ac:dyDescent="0.25">
      <c r="B13" s="37"/>
      <c r="C13" s="13"/>
      <c r="D13" s="20"/>
      <c r="E13" s="20"/>
      <c r="F13" s="61"/>
      <c r="G13" s="486"/>
      <c r="H13" s="21"/>
      <c r="I13" s="33"/>
    </row>
    <row r="14" spans="2:9" ht="15.6" x14ac:dyDescent="0.25">
      <c r="B14" s="37" t="s">
        <v>92</v>
      </c>
      <c r="C14" s="13" t="s">
        <v>98</v>
      </c>
      <c r="D14" s="20" t="s">
        <v>87</v>
      </c>
      <c r="E14" s="20"/>
      <c r="F14" s="84">
        <v>150</v>
      </c>
      <c r="G14" s="487"/>
      <c r="H14" s="16">
        <f t="shared" ref="H14" si="1">IF(D14="","",F14*G14)</f>
        <v>0</v>
      </c>
      <c r="I14" s="34"/>
    </row>
    <row r="15" spans="2:9" x14ac:dyDescent="0.25">
      <c r="B15" s="37"/>
      <c r="C15" s="13"/>
      <c r="D15" s="20"/>
      <c r="E15" s="20"/>
      <c r="F15" s="84"/>
      <c r="G15" s="487"/>
      <c r="H15" s="21"/>
      <c r="I15" s="34"/>
    </row>
    <row r="16" spans="2:9" ht="26.4" x14ac:dyDescent="0.25">
      <c r="B16" s="46" t="s">
        <v>93</v>
      </c>
      <c r="C16" s="13" t="s">
        <v>446</v>
      </c>
      <c r="D16" s="20" t="s">
        <v>87</v>
      </c>
      <c r="E16" s="20"/>
      <c r="F16" s="84">
        <v>100</v>
      </c>
      <c r="G16" s="487"/>
      <c r="H16" s="16">
        <f t="shared" ref="H16" si="2">IF(D16="","",F16*G16)</f>
        <v>0</v>
      </c>
      <c r="I16" s="34"/>
    </row>
    <row r="17" spans="2:9" x14ac:dyDescent="0.25">
      <c r="B17" s="37"/>
      <c r="C17" s="13"/>
      <c r="D17" s="20"/>
      <c r="E17" s="20"/>
      <c r="F17" s="84"/>
      <c r="G17" s="487"/>
      <c r="H17" s="21"/>
      <c r="I17" s="34"/>
    </row>
    <row r="18" spans="2:9" ht="13.8" customHeight="1" x14ac:dyDescent="0.25">
      <c r="B18" s="37" t="s">
        <v>94</v>
      </c>
      <c r="C18" s="13" t="s">
        <v>99</v>
      </c>
      <c r="D18" s="20" t="s">
        <v>87</v>
      </c>
      <c r="E18" s="20"/>
      <c r="F18" s="84">
        <v>50</v>
      </c>
      <c r="G18" s="486"/>
      <c r="H18" s="16">
        <f t="shared" ref="H18" si="3">IF(D18="","",F18*G18)</f>
        <v>0</v>
      </c>
      <c r="I18" s="33"/>
    </row>
    <row r="19" spans="2:9" x14ac:dyDescent="0.25">
      <c r="B19" s="37"/>
      <c r="C19" s="13"/>
      <c r="D19" s="20"/>
      <c r="E19" s="20"/>
      <c r="F19" s="84"/>
      <c r="G19" s="486"/>
      <c r="H19" s="21"/>
      <c r="I19" s="33"/>
    </row>
    <row r="20" spans="2:9" x14ac:dyDescent="0.25">
      <c r="B20" s="206" t="s">
        <v>95</v>
      </c>
      <c r="C20" s="184" t="s">
        <v>100</v>
      </c>
      <c r="D20" s="165" t="s">
        <v>49</v>
      </c>
      <c r="E20" s="20"/>
      <c r="F20" s="84">
        <v>4</v>
      </c>
      <c r="G20" s="486"/>
      <c r="H20" s="16">
        <f t="shared" ref="H20" si="4">IF(D20="","",F20*G20)</f>
        <v>0</v>
      </c>
      <c r="I20" s="35"/>
    </row>
    <row r="21" spans="2:9" x14ac:dyDescent="0.25">
      <c r="B21" s="37"/>
      <c r="C21" s="13"/>
      <c r="D21" s="20"/>
      <c r="E21" s="20"/>
      <c r="F21" s="84"/>
      <c r="G21" s="486"/>
      <c r="H21" s="21"/>
      <c r="I21" s="35"/>
    </row>
    <row r="22" spans="2:9" x14ac:dyDescent="0.25">
      <c r="B22" s="37" t="s">
        <v>96</v>
      </c>
      <c r="C22" s="13" t="s">
        <v>101</v>
      </c>
      <c r="D22" s="20" t="s">
        <v>49</v>
      </c>
      <c r="E22" s="30"/>
      <c r="F22" s="84">
        <v>6</v>
      </c>
      <c r="G22" s="488"/>
      <c r="H22" s="16">
        <f t="shared" ref="H22" si="5">IF(D22="","",F22*G22)</f>
        <v>0</v>
      </c>
    </row>
    <row r="23" spans="2:9" x14ac:dyDescent="0.25">
      <c r="B23" s="37"/>
      <c r="C23" s="13"/>
      <c r="D23" s="20"/>
      <c r="E23" s="30"/>
      <c r="F23" s="84"/>
      <c r="G23" s="488"/>
      <c r="H23" s="21"/>
    </row>
    <row r="24" spans="2:9" x14ac:dyDescent="0.25">
      <c r="B24" s="37" t="s">
        <v>97</v>
      </c>
      <c r="C24" s="13" t="s">
        <v>102</v>
      </c>
      <c r="D24" s="20" t="s">
        <v>49</v>
      </c>
      <c r="E24" s="30"/>
      <c r="F24" s="84">
        <v>2</v>
      </c>
      <c r="G24" s="488"/>
      <c r="H24" s="16">
        <f t="shared" ref="H24" si="6">IF(D24="","",F24*G24)</f>
        <v>0</v>
      </c>
    </row>
    <row r="25" spans="2:9" x14ac:dyDescent="0.25">
      <c r="B25" s="37"/>
      <c r="C25" s="13"/>
      <c r="D25" s="20"/>
      <c r="E25" s="30"/>
      <c r="F25" s="84"/>
      <c r="G25" s="488"/>
      <c r="H25" s="21"/>
    </row>
    <row r="26" spans="2:9" x14ac:dyDescent="0.25">
      <c r="B26" s="37" t="s">
        <v>103</v>
      </c>
      <c r="C26" s="13" t="s">
        <v>104</v>
      </c>
      <c r="D26" s="185"/>
      <c r="E26" s="14"/>
      <c r="F26" s="85"/>
      <c r="G26" s="489"/>
      <c r="H26" s="21"/>
      <c r="I26" s="17"/>
    </row>
    <row r="27" spans="2:9" s="29" customFormat="1" x14ac:dyDescent="0.25">
      <c r="B27" s="62"/>
      <c r="C27" s="31"/>
      <c r="D27" s="14"/>
      <c r="E27" s="14"/>
      <c r="F27" s="85"/>
      <c r="G27" s="489"/>
      <c r="H27" s="21"/>
      <c r="I27" s="17"/>
    </row>
    <row r="28" spans="2:9" ht="15.6" x14ac:dyDescent="0.25">
      <c r="B28" s="37" t="s">
        <v>105</v>
      </c>
      <c r="C28" s="13" t="s">
        <v>106</v>
      </c>
      <c r="D28" s="20" t="s">
        <v>87</v>
      </c>
      <c r="E28" s="20"/>
      <c r="F28" s="84">
        <v>5</v>
      </c>
      <c r="G28" s="487"/>
      <c r="H28" s="16">
        <f t="shared" ref="H28" si="7">IF(D28="","",F28*G28)</f>
        <v>0</v>
      </c>
      <c r="I28" s="34"/>
    </row>
    <row r="29" spans="2:9" x14ac:dyDescent="0.25">
      <c r="B29" s="37"/>
      <c r="C29" s="13"/>
      <c r="D29" s="20"/>
      <c r="E29" s="20"/>
      <c r="F29" s="84"/>
      <c r="G29" s="487"/>
      <c r="H29" s="21"/>
      <c r="I29" s="34"/>
    </row>
    <row r="30" spans="2:9" ht="15.6" x14ac:dyDescent="0.25">
      <c r="B30" s="37" t="s">
        <v>107</v>
      </c>
      <c r="C30" s="13" t="s">
        <v>114</v>
      </c>
      <c r="D30" s="20" t="s">
        <v>87</v>
      </c>
      <c r="E30" s="20"/>
      <c r="F30" s="84">
        <v>30</v>
      </c>
      <c r="G30" s="487"/>
      <c r="H30" s="16">
        <f t="shared" ref="H30" si="8">IF(D30="","",F30*G30)</f>
        <v>0</v>
      </c>
      <c r="I30" s="34"/>
    </row>
    <row r="31" spans="2:9" x14ac:dyDescent="0.25">
      <c r="B31" s="37"/>
      <c r="C31" s="13"/>
      <c r="D31" s="20"/>
      <c r="E31" s="20"/>
      <c r="F31" s="84"/>
      <c r="G31" s="487"/>
      <c r="H31" s="21"/>
      <c r="I31" s="34"/>
    </row>
    <row r="32" spans="2:9" ht="26.4" x14ac:dyDescent="0.25">
      <c r="B32" s="46" t="s">
        <v>108</v>
      </c>
      <c r="C32" s="13" t="s">
        <v>449</v>
      </c>
      <c r="D32" s="20" t="s">
        <v>87</v>
      </c>
      <c r="E32" s="20"/>
      <c r="F32" s="84">
        <v>10</v>
      </c>
      <c r="G32" s="487"/>
      <c r="H32" s="16">
        <f t="shared" ref="H32" si="9">IF(D32="","",F32*G32)</f>
        <v>0</v>
      </c>
      <c r="I32" s="33"/>
    </row>
    <row r="33" spans="2:10" x14ac:dyDescent="0.25">
      <c r="B33" s="37"/>
      <c r="C33" s="13"/>
      <c r="D33" s="20"/>
      <c r="E33" s="20"/>
      <c r="F33" s="84"/>
      <c r="G33" s="490"/>
      <c r="H33" s="21"/>
      <c r="I33" s="33"/>
    </row>
    <row r="34" spans="2:10" ht="26.4" x14ac:dyDescent="0.25">
      <c r="B34" s="46" t="s">
        <v>109</v>
      </c>
      <c r="C34" s="13" t="s">
        <v>115</v>
      </c>
      <c r="D34" s="20" t="s">
        <v>87</v>
      </c>
      <c r="E34" s="20"/>
      <c r="F34" s="84">
        <v>8</v>
      </c>
      <c r="G34" s="487"/>
      <c r="H34" s="16">
        <f t="shared" ref="H34" si="10">IF(D34="","",F34*G34)</f>
        <v>0</v>
      </c>
      <c r="I34" s="33"/>
    </row>
    <row r="35" spans="2:10" x14ac:dyDescent="0.25">
      <c r="B35" s="37"/>
      <c r="C35" s="13"/>
      <c r="D35" s="20"/>
      <c r="E35" s="20"/>
      <c r="F35" s="84"/>
      <c r="G35" s="491"/>
      <c r="H35" s="21"/>
      <c r="I35" s="33"/>
    </row>
    <row r="36" spans="2:10" ht="15.6" x14ac:dyDescent="0.25">
      <c r="B36" s="37" t="s">
        <v>110</v>
      </c>
      <c r="C36" s="13" t="s">
        <v>116</v>
      </c>
      <c r="D36" s="20" t="s">
        <v>87</v>
      </c>
      <c r="E36" s="20"/>
      <c r="F36" s="84">
        <v>36</v>
      </c>
      <c r="G36" s="487"/>
      <c r="H36" s="16">
        <f t="shared" ref="H36" si="11">IF(D36="","",F36*G36)</f>
        <v>0</v>
      </c>
      <c r="I36" s="33"/>
    </row>
    <row r="37" spans="2:10" x14ac:dyDescent="0.25">
      <c r="B37" s="37"/>
      <c r="C37" s="13"/>
      <c r="D37" s="20"/>
      <c r="E37" s="20"/>
      <c r="F37" s="84"/>
      <c r="G37" s="491"/>
      <c r="H37" s="21"/>
      <c r="I37" s="33"/>
    </row>
    <row r="38" spans="2:10" ht="15.6" x14ac:dyDescent="0.25">
      <c r="B38" s="37" t="s">
        <v>111</v>
      </c>
      <c r="C38" s="13" t="s">
        <v>117</v>
      </c>
      <c r="D38" s="20" t="s">
        <v>87</v>
      </c>
      <c r="E38" s="20"/>
      <c r="F38" s="61">
        <v>40</v>
      </c>
      <c r="G38" s="487"/>
      <c r="H38" s="16">
        <f t="shared" ref="H38" si="12">IF(D38="","",F38*G38)</f>
        <v>0</v>
      </c>
      <c r="I38" s="33"/>
    </row>
    <row r="39" spans="2:10" x14ac:dyDescent="0.25">
      <c r="B39" s="37"/>
      <c r="C39" s="13"/>
      <c r="D39" s="20"/>
      <c r="E39" s="20"/>
      <c r="F39" s="61"/>
      <c r="G39" s="486"/>
      <c r="H39" s="21"/>
      <c r="I39" s="33"/>
    </row>
    <row r="40" spans="2:10" ht="15.6" x14ac:dyDescent="0.25">
      <c r="B40" s="37" t="s">
        <v>112</v>
      </c>
      <c r="C40" s="13" t="s">
        <v>118</v>
      </c>
      <c r="D40" s="20" t="s">
        <v>87</v>
      </c>
      <c r="E40" s="20"/>
      <c r="F40" s="61">
        <v>16</v>
      </c>
      <c r="G40" s="487"/>
      <c r="H40" s="16">
        <f t="shared" ref="H40" si="13">IF(D40="","",F40*G40)</f>
        <v>0</v>
      </c>
      <c r="I40" s="33"/>
    </row>
    <row r="41" spans="2:10" x14ac:dyDescent="0.25">
      <c r="B41" s="37"/>
      <c r="C41" s="13"/>
      <c r="D41" s="20"/>
      <c r="E41" s="20"/>
      <c r="F41" s="61"/>
      <c r="G41" s="486"/>
      <c r="H41" s="21"/>
      <c r="I41" s="33"/>
    </row>
    <row r="42" spans="2:10" ht="15.6" x14ac:dyDescent="0.25">
      <c r="B42" s="37" t="s">
        <v>113</v>
      </c>
      <c r="C42" s="13" t="s">
        <v>119</v>
      </c>
      <c r="D42" s="20" t="s">
        <v>87</v>
      </c>
      <c r="E42" s="20"/>
      <c r="F42" s="61">
        <v>5</v>
      </c>
      <c r="G42" s="487"/>
      <c r="H42" s="16">
        <f t="shared" ref="H42" si="14">IF(D42="","",F42*G42)</f>
        <v>0</v>
      </c>
      <c r="I42" s="33"/>
    </row>
    <row r="43" spans="2:10" x14ac:dyDescent="0.25">
      <c r="B43" s="37"/>
      <c r="C43" s="13"/>
      <c r="D43" s="20"/>
      <c r="E43" s="20"/>
      <c r="F43" s="61"/>
      <c r="G43" s="487"/>
      <c r="H43" s="21"/>
      <c r="I43" s="33"/>
    </row>
    <row r="44" spans="2:10" x14ac:dyDescent="0.25">
      <c r="B44" s="37" t="s">
        <v>120</v>
      </c>
      <c r="C44" s="13" t="s">
        <v>121</v>
      </c>
      <c r="D44" s="20"/>
      <c r="E44" s="20"/>
      <c r="F44" s="61"/>
      <c r="G44" s="487"/>
      <c r="H44" s="21"/>
      <c r="I44" s="33"/>
    </row>
    <row r="45" spans="2:10" x14ac:dyDescent="0.25">
      <c r="B45" s="37"/>
      <c r="C45" s="13"/>
      <c r="D45" s="20"/>
      <c r="E45" s="20"/>
      <c r="F45" s="61"/>
      <c r="G45" s="487"/>
      <c r="H45" s="21"/>
      <c r="I45" s="33"/>
    </row>
    <row r="46" spans="2:10" x14ac:dyDescent="0.25">
      <c r="B46" s="37" t="s">
        <v>122</v>
      </c>
      <c r="C46" s="13" t="s">
        <v>123</v>
      </c>
      <c r="D46" s="20" t="s">
        <v>49</v>
      </c>
      <c r="E46" s="20"/>
      <c r="F46" s="61">
        <v>5</v>
      </c>
      <c r="G46" s="487"/>
      <c r="H46" s="16">
        <f t="shared" ref="H46" si="15">IF(D46="","",F46*G46)</f>
        <v>0</v>
      </c>
      <c r="I46" s="33"/>
      <c r="J46" s="129"/>
    </row>
    <row r="47" spans="2:10" x14ac:dyDescent="0.25">
      <c r="B47" s="37"/>
      <c r="C47" s="13"/>
      <c r="D47" s="20"/>
      <c r="E47" s="20"/>
      <c r="F47" s="61"/>
      <c r="G47" s="487"/>
      <c r="H47" s="21"/>
      <c r="I47" s="33"/>
    </row>
    <row r="48" spans="2:10" x14ac:dyDescent="0.25">
      <c r="B48" s="37" t="s">
        <v>127</v>
      </c>
      <c r="C48" s="13" t="s">
        <v>124</v>
      </c>
      <c r="D48" s="20" t="s">
        <v>49</v>
      </c>
      <c r="E48" s="20"/>
      <c r="F48" s="61">
        <v>10</v>
      </c>
      <c r="G48" s="487"/>
      <c r="H48" s="16">
        <f t="shared" ref="H48" si="16">IF(D48="","",F48*G48)</f>
        <v>0</v>
      </c>
      <c r="I48" s="33"/>
    </row>
    <row r="49" spans="2:9" x14ac:dyDescent="0.25">
      <c r="B49" s="37"/>
      <c r="C49" s="13"/>
      <c r="D49" s="20"/>
      <c r="E49" s="20"/>
      <c r="F49" s="61"/>
      <c r="G49" s="487"/>
      <c r="H49" s="21"/>
      <c r="I49" s="33"/>
    </row>
    <row r="50" spans="2:9" ht="26.4" x14ac:dyDescent="0.25">
      <c r="B50" s="46" t="s">
        <v>128</v>
      </c>
      <c r="C50" s="13" t="s">
        <v>125</v>
      </c>
      <c r="D50" s="20" t="s">
        <v>49</v>
      </c>
      <c r="E50" s="20"/>
      <c r="F50" s="61">
        <v>6</v>
      </c>
      <c r="G50" s="492"/>
      <c r="H50" s="16">
        <f t="shared" ref="H50" si="17">IF(D50="","",F50*G50)</f>
        <v>0</v>
      </c>
      <c r="I50" s="33"/>
    </row>
    <row r="51" spans="2:9" ht="14.25" customHeight="1" x14ac:dyDescent="0.25">
      <c r="B51" s="37"/>
      <c r="C51" s="13"/>
      <c r="D51" s="20"/>
      <c r="E51" s="20"/>
      <c r="F51" s="61"/>
      <c r="G51" s="492"/>
      <c r="H51" s="21"/>
      <c r="I51" s="33"/>
    </row>
    <row r="52" spans="2:9" ht="14.25" customHeight="1" x14ac:dyDescent="0.25">
      <c r="B52" s="37" t="s">
        <v>129</v>
      </c>
      <c r="C52" s="13" t="s">
        <v>447</v>
      </c>
      <c r="D52" s="20" t="s">
        <v>49</v>
      </c>
      <c r="E52" s="20"/>
      <c r="F52" s="61">
        <v>1</v>
      </c>
      <c r="G52" s="487"/>
      <c r="H52" s="16">
        <f t="shared" ref="H52" si="18">IF(D52="","",F52*G52)</f>
        <v>0</v>
      </c>
      <c r="I52" s="33"/>
    </row>
    <row r="53" spans="2:9" ht="14.25" customHeight="1" x14ac:dyDescent="0.25">
      <c r="B53" s="37"/>
      <c r="C53" s="13"/>
      <c r="D53" s="20"/>
      <c r="E53" s="20"/>
      <c r="F53" s="61"/>
      <c r="G53" s="487"/>
      <c r="H53" s="21"/>
      <c r="I53" s="33"/>
    </row>
    <row r="54" spans="2:9" ht="14.25" customHeight="1" x14ac:dyDescent="0.25">
      <c r="B54" s="37" t="s">
        <v>130</v>
      </c>
      <c r="C54" s="78" t="s">
        <v>126</v>
      </c>
      <c r="D54" s="20" t="s">
        <v>49</v>
      </c>
      <c r="E54" s="20"/>
      <c r="F54" s="61">
        <v>4</v>
      </c>
      <c r="G54" s="487"/>
      <c r="H54" s="16">
        <f t="shared" ref="H54" si="19">IF(D54="","",F54*G54)</f>
        <v>0</v>
      </c>
      <c r="I54" s="33"/>
    </row>
    <row r="55" spans="2:9" ht="14.25" customHeight="1" x14ac:dyDescent="0.25">
      <c r="B55" s="37"/>
      <c r="C55" s="78"/>
      <c r="D55" s="20"/>
      <c r="E55" s="30"/>
      <c r="F55" s="134"/>
      <c r="G55" s="487"/>
      <c r="H55" s="21"/>
      <c r="I55" s="33"/>
    </row>
    <row r="56" spans="2:9" ht="14.25" customHeight="1" x14ac:dyDescent="0.25">
      <c r="B56" s="37" t="s">
        <v>131</v>
      </c>
      <c r="C56" s="13" t="s">
        <v>136</v>
      </c>
      <c r="D56" s="20" t="s">
        <v>49</v>
      </c>
      <c r="E56" s="20"/>
      <c r="F56" s="61">
        <v>8</v>
      </c>
      <c r="G56" s="487"/>
      <c r="H56" s="16">
        <f t="shared" ref="H56" si="20">IF(D56="","",F56*G56)</f>
        <v>0</v>
      </c>
      <c r="I56" s="33"/>
    </row>
    <row r="57" spans="2:9" ht="14.25" customHeight="1" x14ac:dyDescent="0.25">
      <c r="B57" s="37"/>
      <c r="C57" s="78"/>
      <c r="D57" s="20"/>
      <c r="E57" s="20"/>
      <c r="F57" s="61"/>
      <c r="G57" s="487"/>
      <c r="H57" s="21"/>
      <c r="I57" s="33"/>
    </row>
    <row r="58" spans="2:9" ht="14.25" customHeight="1" x14ac:dyDescent="0.25">
      <c r="B58" s="37" t="s">
        <v>132</v>
      </c>
      <c r="C58" s="78" t="s">
        <v>137</v>
      </c>
      <c r="D58" s="20" t="s">
        <v>49</v>
      </c>
      <c r="E58" s="30"/>
      <c r="F58" s="134">
        <v>1</v>
      </c>
      <c r="G58" s="487"/>
      <c r="H58" s="16">
        <f t="shared" ref="H58" si="21">IF(D58="","",F58*G58)</f>
        <v>0</v>
      </c>
      <c r="I58" s="33"/>
    </row>
    <row r="59" spans="2:9" ht="14.25" customHeight="1" x14ac:dyDescent="0.25">
      <c r="B59" s="37"/>
      <c r="C59" s="78"/>
      <c r="D59" s="20"/>
      <c r="E59" s="30"/>
      <c r="F59" s="134"/>
      <c r="G59" s="487"/>
      <c r="H59" s="21"/>
      <c r="I59" s="33"/>
    </row>
    <row r="60" spans="2:9" ht="14.25" customHeight="1" x14ac:dyDescent="0.25">
      <c r="B60" s="37" t="s">
        <v>133</v>
      </c>
      <c r="C60" s="73" t="s">
        <v>138</v>
      </c>
      <c r="D60" s="20" t="s">
        <v>49</v>
      </c>
      <c r="E60" s="30"/>
      <c r="F60" s="134">
        <v>8</v>
      </c>
      <c r="G60" s="487"/>
      <c r="H60" s="16">
        <f t="shared" ref="H60" si="22">IF(D60="","",F60*G60)</f>
        <v>0</v>
      </c>
      <c r="I60" s="33"/>
    </row>
    <row r="61" spans="2:9" ht="14.25" customHeight="1" x14ac:dyDescent="0.25">
      <c r="B61" s="37"/>
      <c r="C61" s="73"/>
      <c r="D61" s="20"/>
      <c r="E61" s="30"/>
      <c r="F61" s="134"/>
      <c r="G61" s="487"/>
      <c r="H61" s="21"/>
      <c r="I61" s="33"/>
    </row>
    <row r="62" spans="2:9" x14ac:dyDescent="0.25">
      <c r="B62" s="37" t="s">
        <v>134</v>
      </c>
      <c r="C62" s="13" t="s">
        <v>139</v>
      </c>
      <c r="D62" s="20" t="s">
        <v>49</v>
      </c>
      <c r="E62" s="20"/>
      <c r="F62" s="61">
        <v>4</v>
      </c>
      <c r="G62" s="487"/>
      <c r="H62" s="16">
        <f t="shared" ref="H62" si="23">IF(D62="","",F62*G62)</f>
        <v>0</v>
      </c>
      <c r="I62" s="33"/>
    </row>
    <row r="63" spans="2:9" x14ac:dyDescent="0.25">
      <c r="B63" s="37"/>
      <c r="C63" s="13"/>
      <c r="D63" s="20"/>
      <c r="E63" s="130"/>
      <c r="F63" s="61"/>
      <c r="G63" s="487"/>
      <c r="H63" s="21"/>
      <c r="I63" s="33"/>
    </row>
    <row r="64" spans="2:9" x14ac:dyDescent="0.25">
      <c r="B64" s="37" t="s">
        <v>135</v>
      </c>
      <c r="C64" s="13" t="s">
        <v>448</v>
      </c>
      <c r="D64" s="20" t="s">
        <v>49</v>
      </c>
      <c r="E64" s="20"/>
      <c r="F64" s="61">
        <v>4</v>
      </c>
      <c r="G64" s="487"/>
      <c r="H64" s="16">
        <f t="shared" ref="H64" si="24">IF(D64="","",F64*G64)</f>
        <v>0</v>
      </c>
      <c r="I64" s="33"/>
    </row>
    <row r="65" spans="2:9" x14ac:dyDescent="0.25">
      <c r="B65" s="37"/>
      <c r="C65" s="13"/>
      <c r="D65" s="20"/>
      <c r="E65" s="20"/>
      <c r="F65" s="61"/>
      <c r="G65" s="487"/>
      <c r="H65" s="21"/>
      <c r="I65" s="33"/>
    </row>
    <row r="66" spans="2:9" x14ac:dyDescent="0.25">
      <c r="B66" s="37" t="s">
        <v>140</v>
      </c>
      <c r="C66" s="13" t="s">
        <v>151</v>
      </c>
      <c r="D66" s="20" t="s">
        <v>49</v>
      </c>
      <c r="E66" s="20"/>
      <c r="F66" s="61">
        <v>4</v>
      </c>
      <c r="G66" s="487"/>
      <c r="H66" s="16">
        <f t="shared" ref="H66" si="25">IF(D66="","",F66*G66)</f>
        <v>0</v>
      </c>
      <c r="I66" s="33"/>
    </row>
    <row r="67" spans="2:9" x14ac:dyDescent="0.25">
      <c r="B67" s="37"/>
      <c r="C67" s="13"/>
      <c r="D67" s="20"/>
      <c r="E67" s="20"/>
      <c r="F67" s="61"/>
      <c r="G67" s="487"/>
      <c r="H67" s="21"/>
      <c r="I67" s="33"/>
    </row>
    <row r="68" spans="2:9" x14ac:dyDescent="0.25">
      <c r="B68" s="37" t="s">
        <v>141</v>
      </c>
      <c r="C68" s="13" t="s">
        <v>152</v>
      </c>
      <c r="D68" s="20" t="s">
        <v>49</v>
      </c>
      <c r="E68" s="20"/>
      <c r="F68" s="61">
        <v>4</v>
      </c>
      <c r="G68" s="487"/>
      <c r="H68" s="16">
        <f t="shared" ref="H68" si="26">IF(D68="","",F68*G68)</f>
        <v>0</v>
      </c>
      <c r="I68" s="33"/>
    </row>
    <row r="69" spans="2:9" x14ac:dyDescent="0.25">
      <c r="B69" s="117"/>
      <c r="C69" s="80"/>
      <c r="D69" s="116"/>
      <c r="E69" s="116"/>
      <c r="F69" s="115"/>
      <c r="G69" s="493"/>
      <c r="H69" s="21"/>
      <c r="I69" s="33"/>
    </row>
    <row r="70" spans="2:9" s="23" customFormat="1" ht="24.9" customHeight="1" x14ac:dyDescent="0.25">
      <c r="B70" s="59" t="str">
        <f>$B$10</f>
        <v>C1.4</v>
      </c>
      <c r="C70" s="24" t="s">
        <v>13</v>
      </c>
      <c r="D70" s="25"/>
      <c r="E70" s="25"/>
      <c r="F70" s="136"/>
      <c r="G70" s="494"/>
      <c r="H70" s="26">
        <f>SUM(H9:H69)</f>
        <v>0</v>
      </c>
      <c r="I70" s="27"/>
    </row>
    <row r="71" spans="2:9" x14ac:dyDescent="0.25">
      <c r="B71" s="483" t="str">
        <f>Information!C2</f>
        <v>Province of KwaZulu-Natal</v>
      </c>
      <c r="C71" s="65"/>
      <c r="D71" s="65"/>
      <c r="E71" s="65"/>
      <c r="F71" s="65" t="str">
        <f>"Contract No. "&amp;ContractNo</f>
        <v>Contract No. ZNB00511/00000/00/HOD/INF/21/T</v>
      </c>
      <c r="G71" s="495"/>
      <c r="H71" s="65"/>
    </row>
    <row r="72" spans="2:9" x14ac:dyDescent="0.25">
      <c r="B72" s="65" t="str">
        <f>Client2</f>
        <v>Department of Transport</v>
      </c>
      <c r="C72" s="65"/>
      <c r="D72" s="65"/>
      <c r="E72" s="65"/>
      <c r="F72" s="65"/>
      <c r="G72" s="495"/>
      <c r="H72" s="65"/>
    </row>
    <row r="73" spans="2:9" x14ac:dyDescent="0.25">
      <c r="B73" s="58"/>
      <c r="C73" s="58"/>
      <c r="D73" s="58"/>
      <c r="E73" s="58"/>
      <c r="F73" s="484"/>
      <c r="G73" s="496"/>
      <c r="H73" s="484"/>
    </row>
    <row r="74" spans="2:9" x14ac:dyDescent="0.25">
      <c r="B74" s="469" t="s">
        <v>8</v>
      </c>
      <c r="C74" s="470"/>
      <c r="D74" s="470"/>
      <c r="E74" s="470"/>
      <c r="F74" s="470"/>
      <c r="G74" s="474"/>
      <c r="H74" s="466" t="str">
        <f>H4</f>
        <v>CHAPTER C1.4</v>
      </c>
      <c r="I74" s="6"/>
    </row>
    <row r="75" spans="2:9" ht="13.2" customHeight="1" x14ac:dyDescent="0.25">
      <c r="B75" s="247" t="str">
        <f>ContractDescription</f>
        <v>THE UPGRADE OF DISTRICT ROAD 1001 (KM 0+000 TO KM 4+780) IN THE UMGUNGUNDLOVU DISTRICT UNDER PIETERMARITZBURG REGION</v>
      </c>
      <c r="C75" s="463"/>
      <c r="D75" s="463"/>
      <c r="E75" s="463"/>
      <c r="F75" s="463"/>
      <c r="G75" s="475"/>
      <c r="H75" s="467"/>
      <c r="I75" s="7"/>
    </row>
    <row r="76" spans="2:9" x14ac:dyDescent="0.25">
      <c r="B76" s="247"/>
      <c r="C76" s="463"/>
      <c r="D76" s="463"/>
      <c r="E76" s="463"/>
      <c r="F76" s="463"/>
      <c r="G76" s="475"/>
      <c r="H76" s="467"/>
      <c r="I76" s="7"/>
    </row>
    <row r="77" spans="2:9" x14ac:dyDescent="0.25">
      <c r="B77" s="464"/>
      <c r="C77" s="465"/>
      <c r="D77" s="465"/>
      <c r="E77" s="465"/>
      <c r="F77" s="465"/>
      <c r="G77" s="476"/>
      <c r="H77" s="468"/>
      <c r="I77" s="7"/>
    </row>
    <row r="78" spans="2:9" s="8" customFormat="1" ht="24.9" customHeight="1" x14ac:dyDescent="0.25">
      <c r="B78" s="54" t="s">
        <v>0</v>
      </c>
      <c r="C78" s="10" t="s">
        <v>1</v>
      </c>
      <c r="D78" s="10" t="s">
        <v>2</v>
      </c>
      <c r="E78" s="10" t="s">
        <v>9</v>
      </c>
      <c r="F78" s="10" t="s">
        <v>3</v>
      </c>
      <c r="G78" s="477" t="s">
        <v>4</v>
      </c>
      <c r="H78" s="10" t="s">
        <v>5</v>
      </c>
      <c r="I78" s="11"/>
    </row>
    <row r="79" spans="2:9" s="23" customFormat="1" ht="20.100000000000001" customHeight="1" x14ac:dyDescent="0.25">
      <c r="B79" s="59"/>
      <c r="C79" s="24" t="s">
        <v>33</v>
      </c>
      <c r="D79" s="25"/>
      <c r="E79" s="25"/>
      <c r="F79" s="136"/>
      <c r="G79" s="494"/>
      <c r="H79" s="26">
        <f>H70</f>
        <v>0</v>
      </c>
      <c r="I79" s="27"/>
    </row>
    <row r="80" spans="2:9" x14ac:dyDescent="0.25">
      <c r="B80" s="46"/>
      <c r="C80" s="13"/>
      <c r="D80" s="20"/>
      <c r="E80" s="20"/>
      <c r="F80" s="20"/>
      <c r="G80" s="497"/>
      <c r="H80" s="21" t="str">
        <f t="shared" si="0"/>
        <v/>
      </c>
      <c r="I80" s="33"/>
    </row>
    <row r="81" spans="2:9" x14ac:dyDescent="0.25">
      <c r="B81" s="37" t="s">
        <v>142</v>
      </c>
      <c r="C81" s="13" t="s">
        <v>153</v>
      </c>
      <c r="D81" s="20" t="s">
        <v>49</v>
      </c>
      <c r="E81" s="20"/>
      <c r="F81" s="61">
        <v>2</v>
      </c>
      <c r="G81" s="487"/>
      <c r="H81" s="16">
        <f t="shared" si="0"/>
        <v>0</v>
      </c>
      <c r="I81" s="33"/>
    </row>
    <row r="82" spans="2:9" x14ac:dyDescent="0.25">
      <c r="B82" s="37"/>
      <c r="C82" s="13"/>
      <c r="D82" s="20"/>
      <c r="E82" s="20"/>
      <c r="F82" s="61"/>
      <c r="G82" s="487"/>
      <c r="H82" s="21"/>
      <c r="I82" s="33"/>
    </row>
    <row r="83" spans="2:9" x14ac:dyDescent="0.25">
      <c r="B83" s="37" t="s">
        <v>143</v>
      </c>
      <c r="C83" s="13" t="s">
        <v>154</v>
      </c>
      <c r="D83" s="20" t="s">
        <v>49</v>
      </c>
      <c r="E83" s="20"/>
      <c r="F83" s="61">
        <v>1</v>
      </c>
      <c r="G83" s="487"/>
      <c r="H83" s="16">
        <f t="shared" ref="H83" si="27">IF(D83="","",F83*G83)</f>
        <v>0</v>
      </c>
      <c r="I83" s="33"/>
    </row>
    <row r="84" spans="2:9" x14ac:dyDescent="0.25">
      <c r="B84" s="37"/>
      <c r="C84" s="13"/>
      <c r="D84" s="20"/>
      <c r="E84" s="20"/>
      <c r="F84" s="61"/>
      <c r="G84" s="487"/>
      <c r="H84" s="21"/>
      <c r="I84" s="33"/>
    </row>
    <row r="85" spans="2:9" x14ac:dyDescent="0.25">
      <c r="B85" s="37" t="s">
        <v>144</v>
      </c>
      <c r="C85" s="13" t="s">
        <v>155</v>
      </c>
      <c r="D85" s="20" t="s">
        <v>49</v>
      </c>
      <c r="E85" s="20"/>
      <c r="F85" s="61">
        <v>4</v>
      </c>
      <c r="G85" s="487"/>
      <c r="H85" s="16">
        <f t="shared" ref="H85" si="28">IF(D85="","",F85*G85)</f>
        <v>0</v>
      </c>
      <c r="I85" s="33"/>
    </row>
    <row r="86" spans="2:9" x14ac:dyDescent="0.25">
      <c r="B86" s="46"/>
      <c r="C86" s="31"/>
      <c r="D86" s="14"/>
      <c r="E86" s="14"/>
      <c r="F86" s="83"/>
      <c r="G86" s="498"/>
      <c r="H86" s="16"/>
      <c r="I86" s="33"/>
    </row>
    <row r="87" spans="2:9" x14ac:dyDescent="0.25">
      <c r="B87" s="46" t="s">
        <v>145</v>
      </c>
      <c r="C87" s="31" t="s">
        <v>156</v>
      </c>
      <c r="D87" s="14" t="s">
        <v>49</v>
      </c>
      <c r="E87" s="14"/>
      <c r="F87" s="83">
        <v>1</v>
      </c>
      <c r="G87" s="498"/>
      <c r="H87" s="16">
        <f t="shared" ref="H87" si="29">IF(D87="","",F87*G87)</f>
        <v>0</v>
      </c>
      <c r="I87" s="33"/>
    </row>
    <row r="88" spans="2:9" x14ac:dyDescent="0.25">
      <c r="B88" s="46"/>
      <c r="C88" s="31"/>
      <c r="D88" s="14"/>
      <c r="E88" s="14"/>
      <c r="F88" s="83"/>
      <c r="G88" s="498"/>
      <c r="H88" s="16"/>
      <c r="I88" s="33"/>
    </row>
    <row r="89" spans="2:9" ht="15" customHeight="1" x14ac:dyDescent="0.25">
      <c r="B89" s="46" t="s">
        <v>146</v>
      </c>
      <c r="C89" s="31" t="s">
        <v>157</v>
      </c>
      <c r="D89" s="14" t="s">
        <v>49</v>
      </c>
      <c r="E89" s="14"/>
      <c r="F89" s="83">
        <v>1</v>
      </c>
      <c r="G89" s="498"/>
      <c r="H89" s="16">
        <f t="shared" ref="H89" si="30">IF(D89="","",F89*G89)</f>
        <v>0</v>
      </c>
      <c r="I89" s="36"/>
    </row>
    <row r="90" spans="2:9" x14ac:dyDescent="0.25">
      <c r="B90" s="46"/>
      <c r="C90" s="31"/>
      <c r="D90" s="14"/>
      <c r="E90" s="14"/>
      <c r="F90" s="83"/>
      <c r="G90" s="498"/>
      <c r="H90" s="16"/>
      <c r="I90" s="36"/>
    </row>
    <row r="91" spans="2:9" x14ac:dyDescent="0.25">
      <c r="B91" s="46" t="s">
        <v>147</v>
      </c>
      <c r="C91" s="31" t="s">
        <v>158</v>
      </c>
      <c r="D91" s="14" t="s">
        <v>49</v>
      </c>
      <c r="E91" s="14"/>
      <c r="F91" s="83">
        <v>1</v>
      </c>
      <c r="G91" s="498"/>
      <c r="H91" s="16">
        <f t="shared" ref="H91" si="31">IF(D91="","",F91*G91)</f>
        <v>0</v>
      </c>
    </row>
    <row r="92" spans="2:9" x14ac:dyDescent="0.25">
      <c r="B92" s="46"/>
      <c r="C92" s="31"/>
      <c r="D92" s="14"/>
      <c r="E92" s="14"/>
      <c r="F92" s="83"/>
      <c r="G92" s="498"/>
      <c r="H92" s="16"/>
    </row>
    <row r="93" spans="2:9" x14ac:dyDescent="0.25">
      <c r="B93" s="46" t="s">
        <v>148</v>
      </c>
      <c r="C93" s="31" t="s">
        <v>159</v>
      </c>
      <c r="D93" s="14" t="s">
        <v>49</v>
      </c>
      <c r="E93" s="14"/>
      <c r="F93" s="83">
        <v>2</v>
      </c>
      <c r="G93" s="498"/>
      <c r="H93" s="16">
        <f t="shared" ref="H93" si="32">IF(D93="","",F93*G93)</f>
        <v>0</v>
      </c>
      <c r="I93" s="33"/>
    </row>
    <row r="94" spans="2:9" x14ac:dyDescent="0.25">
      <c r="B94" s="46"/>
      <c r="C94" s="31"/>
      <c r="D94" s="14"/>
      <c r="E94" s="14"/>
      <c r="F94" s="83"/>
      <c r="G94" s="498"/>
      <c r="H94" s="16"/>
      <c r="I94" s="33"/>
    </row>
    <row r="95" spans="2:9" x14ac:dyDescent="0.25">
      <c r="B95" s="46" t="s">
        <v>149</v>
      </c>
      <c r="C95" s="31" t="s">
        <v>160</v>
      </c>
      <c r="D95" s="14" t="s">
        <v>49</v>
      </c>
      <c r="E95" s="14"/>
      <c r="F95" s="83">
        <v>4</v>
      </c>
      <c r="G95" s="498"/>
      <c r="H95" s="16">
        <f t="shared" ref="H95" si="33">IF(D95="","",F95*G95)</f>
        <v>0</v>
      </c>
      <c r="I95" s="33"/>
    </row>
    <row r="96" spans="2:9" x14ac:dyDescent="0.25">
      <c r="B96" s="46"/>
      <c r="C96" s="31"/>
      <c r="D96" s="14"/>
      <c r="E96" s="14"/>
      <c r="F96" s="83"/>
      <c r="G96" s="498"/>
      <c r="H96" s="16"/>
      <c r="I96" s="33"/>
    </row>
    <row r="97" spans="2:9" x14ac:dyDescent="0.25">
      <c r="B97" s="46" t="s">
        <v>150</v>
      </c>
      <c r="C97" s="31" t="s">
        <v>161</v>
      </c>
      <c r="D97" s="14" t="s">
        <v>49</v>
      </c>
      <c r="E97" s="14"/>
      <c r="F97" s="83">
        <v>1</v>
      </c>
      <c r="G97" s="498"/>
      <c r="H97" s="16">
        <f t="shared" ref="H97:H103" si="34">IF(D97="","",F97*G97)</f>
        <v>0</v>
      </c>
      <c r="I97" s="33"/>
    </row>
    <row r="98" spans="2:9" x14ac:dyDescent="0.25">
      <c r="B98" s="46"/>
      <c r="C98" s="94"/>
      <c r="D98" s="14"/>
      <c r="E98" s="48"/>
      <c r="F98" s="76"/>
      <c r="G98" s="498"/>
      <c r="H98" s="16"/>
      <c r="I98" s="33"/>
    </row>
    <row r="99" spans="2:9" x14ac:dyDescent="0.25">
      <c r="B99" s="46" t="s">
        <v>162</v>
      </c>
      <c r="C99" s="31" t="s">
        <v>163</v>
      </c>
      <c r="D99" s="14"/>
      <c r="E99" s="14"/>
      <c r="F99" s="83"/>
      <c r="G99" s="498"/>
      <c r="H99" s="16" t="str">
        <f t="shared" si="34"/>
        <v/>
      </c>
      <c r="I99" s="33"/>
    </row>
    <row r="100" spans="2:9" x14ac:dyDescent="0.25">
      <c r="B100" s="46"/>
      <c r="C100" s="31"/>
      <c r="D100" s="14"/>
      <c r="E100" s="14"/>
      <c r="F100" s="83"/>
      <c r="G100" s="498"/>
      <c r="H100" s="16" t="str">
        <f t="shared" si="34"/>
        <v/>
      </c>
      <c r="I100" s="33"/>
    </row>
    <row r="101" spans="2:9" ht="26.4" x14ac:dyDescent="0.25">
      <c r="B101" s="46" t="s">
        <v>164</v>
      </c>
      <c r="C101" s="31" t="s">
        <v>170</v>
      </c>
      <c r="D101" s="14" t="s">
        <v>329</v>
      </c>
      <c r="E101" s="14"/>
      <c r="F101" s="83">
        <v>1</v>
      </c>
      <c r="G101" s="503">
        <f>1.5*54000</f>
        <v>81000</v>
      </c>
      <c r="H101" s="16">
        <f t="shared" si="34"/>
        <v>81000</v>
      </c>
      <c r="I101" s="33"/>
    </row>
    <row r="102" spans="2:9" x14ac:dyDescent="0.25">
      <c r="B102" s="46"/>
      <c r="C102" s="31"/>
      <c r="D102" s="14"/>
      <c r="E102" s="14"/>
      <c r="F102" s="83"/>
      <c r="G102" s="498"/>
      <c r="H102" s="16" t="str">
        <f t="shared" si="34"/>
        <v/>
      </c>
      <c r="I102" s="33"/>
    </row>
    <row r="103" spans="2:9" x14ac:dyDescent="0.25">
      <c r="B103" s="46" t="s">
        <v>165</v>
      </c>
      <c r="C103" s="31" t="s">
        <v>171</v>
      </c>
      <c r="D103" s="14" t="s">
        <v>32</v>
      </c>
      <c r="E103" s="14"/>
      <c r="F103" s="135">
        <f>+H101</f>
        <v>81000</v>
      </c>
      <c r="G103" s="499"/>
      <c r="H103" s="16">
        <f t="shared" si="34"/>
        <v>0</v>
      </c>
      <c r="I103" s="33"/>
    </row>
    <row r="104" spans="2:9" x14ac:dyDescent="0.25">
      <c r="B104" s="46"/>
      <c r="C104" s="31"/>
      <c r="D104" s="14"/>
      <c r="E104" s="14"/>
      <c r="F104" s="83"/>
      <c r="G104" s="498"/>
      <c r="H104" s="16"/>
      <c r="I104" s="33"/>
    </row>
    <row r="105" spans="2:9" ht="26.4" x14ac:dyDescent="0.25">
      <c r="B105" s="46" t="s">
        <v>166</v>
      </c>
      <c r="C105" s="31" t="s">
        <v>182</v>
      </c>
      <c r="D105" s="14" t="s">
        <v>329</v>
      </c>
      <c r="E105" s="14"/>
      <c r="F105" s="83">
        <v>1</v>
      </c>
      <c r="G105" s="503">
        <f>1.5*30000</f>
        <v>45000</v>
      </c>
      <c r="H105" s="16">
        <f t="shared" ref="H105:H111" si="35">IF(D105="","",F105*G105)</f>
        <v>45000</v>
      </c>
      <c r="I105" s="33"/>
    </row>
    <row r="106" spans="2:9" x14ac:dyDescent="0.25">
      <c r="B106" s="46"/>
      <c r="C106" s="31"/>
      <c r="D106" s="14"/>
      <c r="E106" s="14"/>
      <c r="F106" s="83"/>
      <c r="G106" s="498"/>
      <c r="H106" s="16" t="str">
        <f t="shared" si="35"/>
        <v/>
      </c>
      <c r="I106" s="33"/>
    </row>
    <row r="107" spans="2:9" x14ac:dyDescent="0.25">
      <c r="B107" s="46" t="s">
        <v>167</v>
      </c>
      <c r="C107" s="31" t="s">
        <v>184</v>
      </c>
      <c r="D107" s="14" t="s">
        <v>32</v>
      </c>
      <c r="E107" s="14"/>
      <c r="F107" s="135">
        <f>+H105</f>
        <v>45000</v>
      </c>
      <c r="G107" s="499"/>
      <c r="H107" s="16">
        <f t="shared" si="35"/>
        <v>0</v>
      </c>
      <c r="I107" s="33"/>
    </row>
    <row r="108" spans="2:9" x14ac:dyDescent="0.25">
      <c r="B108" s="46"/>
      <c r="C108" s="31"/>
      <c r="D108" s="14"/>
      <c r="E108" s="14"/>
      <c r="F108" s="83"/>
      <c r="G108" s="498"/>
      <c r="H108" s="16" t="str">
        <f t="shared" si="35"/>
        <v/>
      </c>
      <c r="I108" s="33"/>
    </row>
    <row r="109" spans="2:9" ht="26.4" x14ac:dyDescent="0.25">
      <c r="B109" s="46" t="s">
        <v>168</v>
      </c>
      <c r="C109" s="31" t="s">
        <v>183</v>
      </c>
      <c r="D109" s="14" t="s">
        <v>329</v>
      </c>
      <c r="E109" s="14"/>
      <c r="F109" s="83">
        <v>1</v>
      </c>
      <c r="G109" s="503">
        <f>1.5*15000</f>
        <v>22500</v>
      </c>
      <c r="H109" s="16">
        <f t="shared" si="35"/>
        <v>22500</v>
      </c>
      <c r="I109" s="33"/>
    </row>
    <row r="110" spans="2:9" x14ac:dyDescent="0.25">
      <c r="B110" s="46"/>
      <c r="C110" s="31"/>
      <c r="D110" s="14"/>
      <c r="E110" s="14"/>
      <c r="F110" s="83"/>
      <c r="G110" s="498"/>
      <c r="H110" s="16" t="str">
        <f t="shared" si="35"/>
        <v/>
      </c>
      <c r="I110" s="33"/>
    </row>
    <row r="111" spans="2:9" x14ac:dyDescent="0.25">
      <c r="B111" s="46" t="s">
        <v>169</v>
      </c>
      <c r="C111" s="31" t="s">
        <v>185</v>
      </c>
      <c r="D111" s="14" t="s">
        <v>32</v>
      </c>
      <c r="E111" s="14"/>
      <c r="F111" s="135">
        <f>+H109</f>
        <v>22500</v>
      </c>
      <c r="G111" s="499"/>
      <c r="H111" s="16">
        <f t="shared" si="35"/>
        <v>0</v>
      </c>
      <c r="I111" s="33"/>
    </row>
    <row r="112" spans="2:9" x14ac:dyDescent="0.25">
      <c r="B112" s="46"/>
      <c r="C112" s="31"/>
      <c r="D112" s="14"/>
      <c r="E112" s="14"/>
      <c r="F112" s="83"/>
      <c r="G112" s="498"/>
      <c r="H112" s="16"/>
      <c r="I112" s="33"/>
    </row>
    <row r="113" spans="2:10" ht="26.4" x14ac:dyDescent="0.25">
      <c r="B113" s="46" t="s">
        <v>172</v>
      </c>
      <c r="C113" s="31" t="s">
        <v>173</v>
      </c>
      <c r="D113" s="14"/>
      <c r="E113" s="14"/>
      <c r="F113" s="83"/>
      <c r="G113" s="498"/>
      <c r="H113" s="16" t="str">
        <f t="shared" ref="H113:H123" si="36">IF(D113="","",F113*G113)</f>
        <v/>
      </c>
      <c r="I113" s="33"/>
    </row>
    <row r="114" spans="2:10" x14ac:dyDescent="0.25">
      <c r="B114" s="46"/>
      <c r="C114" s="31"/>
      <c r="D114" s="14"/>
      <c r="E114" s="14"/>
      <c r="F114" s="83"/>
      <c r="G114" s="498"/>
      <c r="H114" s="16"/>
      <c r="I114" s="33"/>
    </row>
    <row r="115" spans="2:10" x14ac:dyDescent="0.25">
      <c r="B115" s="46" t="s">
        <v>174</v>
      </c>
      <c r="C115" s="177" t="s">
        <v>175</v>
      </c>
      <c r="D115" s="237" t="s">
        <v>12</v>
      </c>
      <c r="E115" s="14"/>
      <c r="F115" s="83">
        <v>1</v>
      </c>
      <c r="G115" s="498"/>
      <c r="H115" s="16">
        <f t="shared" ref="H115" si="37">IF(D115="","",F115*G115)</f>
        <v>0</v>
      </c>
      <c r="I115" s="33"/>
    </row>
    <row r="116" spans="2:10" x14ac:dyDescent="0.25">
      <c r="B116" s="46"/>
      <c r="C116" s="31"/>
      <c r="D116" s="14"/>
      <c r="E116" s="14"/>
      <c r="F116" s="83"/>
      <c r="G116" s="498"/>
      <c r="H116" s="16"/>
      <c r="I116" s="33"/>
    </row>
    <row r="117" spans="2:10" x14ac:dyDescent="0.25">
      <c r="B117" s="46" t="s">
        <v>176</v>
      </c>
      <c r="C117" s="31" t="s">
        <v>177</v>
      </c>
      <c r="D117" s="14" t="s">
        <v>22</v>
      </c>
      <c r="E117" s="14"/>
      <c r="F117" s="83">
        <v>36</v>
      </c>
      <c r="G117" s="498"/>
      <c r="H117" s="16">
        <f t="shared" ref="H117" si="38">IF(D117="","",F117*G117)</f>
        <v>0</v>
      </c>
      <c r="I117" s="33"/>
    </row>
    <row r="118" spans="2:10" x14ac:dyDescent="0.25">
      <c r="B118" s="46"/>
      <c r="C118" s="31"/>
      <c r="D118" s="14"/>
      <c r="E118" s="14"/>
      <c r="F118" s="83"/>
      <c r="G118" s="498"/>
      <c r="H118" s="16"/>
      <c r="I118" s="33"/>
    </row>
    <row r="119" spans="2:10" x14ac:dyDescent="0.25">
      <c r="B119" s="62" t="s">
        <v>178</v>
      </c>
      <c r="C119" s="31" t="s">
        <v>179</v>
      </c>
      <c r="D119" s="14"/>
      <c r="E119" s="14"/>
      <c r="F119" s="83"/>
      <c r="G119" s="498"/>
      <c r="H119" s="16"/>
      <c r="I119" s="33"/>
    </row>
    <row r="120" spans="2:10" x14ac:dyDescent="0.25">
      <c r="B120" s="46"/>
      <c r="C120" s="31"/>
      <c r="D120" s="14"/>
      <c r="E120" s="14"/>
      <c r="F120" s="83"/>
      <c r="G120" s="498"/>
      <c r="H120" s="16"/>
      <c r="I120" s="33"/>
    </row>
    <row r="121" spans="2:10" ht="28.8" customHeight="1" x14ac:dyDescent="0.25">
      <c r="B121" s="122" t="s">
        <v>180</v>
      </c>
      <c r="C121" s="79" t="s">
        <v>186</v>
      </c>
      <c r="D121" s="30" t="s">
        <v>12</v>
      </c>
      <c r="E121" s="30"/>
      <c r="F121" s="134">
        <v>1</v>
      </c>
      <c r="G121" s="500"/>
      <c r="H121" s="16">
        <f t="shared" ref="H121" si="39">IF(D121="","",F121*G121)</f>
        <v>0</v>
      </c>
      <c r="I121" s="33"/>
      <c r="J121" s="5"/>
    </row>
    <row r="122" spans="2:10" ht="14.25" customHeight="1" x14ac:dyDescent="0.25">
      <c r="B122" s="46"/>
      <c r="C122" s="31"/>
      <c r="D122" s="14"/>
      <c r="E122" s="14"/>
      <c r="F122" s="83"/>
      <c r="G122" s="498"/>
      <c r="H122" s="16"/>
      <c r="I122" s="33"/>
    </row>
    <row r="123" spans="2:10" ht="39.6" x14ac:dyDescent="0.25">
      <c r="B123" s="46" t="s">
        <v>181</v>
      </c>
      <c r="C123" s="13" t="s">
        <v>187</v>
      </c>
      <c r="D123" s="20" t="s">
        <v>22</v>
      </c>
      <c r="E123" s="13"/>
      <c r="F123" s="61">
        <v>36</v>
      </c>
      <c r="G123" s="487"/>
      <c r="H123" s="16">
        <f t="shared" ref="H123" si="40">IF(D123="","",F123*G123)</f>
        <v>0</v>
      </c>
      <c r="I123" s="33"/>
    </row>
    <row r="124" spans="2:10" ht="14.25" customHeight="1" x14ac:dyDescent="0.25">
      <c r="B124" s="46"/>
      <c r="C124" s="31"/>
      <c r="D124" s="14"/>
      <c r="E124" s="14"/>
      <c r="F124" s="83"/>
      <c r="G124" s="498"/>
      <c r="H124" s="16"/>
      <c r="I124" s="33"/>
    </row>
    <row r="125" spans="2:10" x14ac:dyDescent="0.25">
      <c r="B125" s="46"/>
      <c r="C125" s="13"/>
      <c r="D125" s="20"/>
      <c r="E125" s="20"/>
      <c r="F125" s="61"/>
      <c r="G125" s="487"/>
      <c r="H125" s="21"/>
      <c r="I125" s="33"/>
    </row>
    <row r="126" spans="2:10" ht="14.25" customHeight="1" x14ac:dyDescent="0.25">
      <c r="B126" s="46"/>
      <c r="C126" s="31"/>
      <c r="D126" s="14"/>
      <c r="E126" s="14"/>
      <c r="F126" s="83"/>
      <c r="G126" s="498"/>
      <c r="H126" s="16"/>
      <c r="I126" s="33"/>
    </row>
    <row r="127" spans="2:10" x14ac:dyDescent="0.25">
      <c r="B127" s="46"/>
      <c r="C127" s="13"/>
      <c r="D127" s="20"/>
      <c r="E127" s="13"/>
      <c r="F127" s="61"/>
      <c r="G127" s="487"/>
      <c r="H127" s="21"/>
      <c r="I127" s="33"/>
      <c r="J127" s="5"/>
    </row>
    <row r="128" spans="2:10" x14ac:dyDescent="0.25">
      <c r="B128" s="46"/>
      <c r="C128" s="31"/>
      <c r="D128" s="14"/>
      <c r="E128" s="14"/>
      <c r="F128" s="83"/>
      <c r="G128" s="498"/>
      <c r="H128" s="16"/>
      <c r="I128" s="33"/>
    </row>
    <row r="129" spans="2:9" x14ac:dyDescent="0.25">
      <c r="B129" s="46"/>
      <c r="C129" s="31"/>
      <c r="D129" s="14"/>
      <c r="E129" s="14"/>
      <c r="F129" s="83"/>
      <c r="G129" s="498"/>
      <c r="H129" s="16"/>
      <c r="I129" s="33"/>
    </row>
    <row r="130" spans="2:9" x14ac:dyDescent="0.25">
      <c r="B130" s="46"/>
      <c r="C130" s="31"/>
      <c r="D130" s="14"/>
      <c r="E130" s="14"/>
      <c r="F130" s="83"/>
      <c r="G130" s="498"/>
      <c r="H130" s="16"/>
      <c r="I130" s="33"/>
    </row>
    <row r="131" spans="2:9" x14ac:dyDescent="0.25">
      <c r="B131" s="46"/>
      <c r="C131" s="31"/>
      <c r="D131" s="14"/>
      <c r="E131" s="14"/>
      <c r="F131" s="83"/>
      <c r="G131" s="498"/>
      <c r="H131" s="16"/>
      <c r="I131" s="33"/>
    </row>
    <row r="132" spans="2:9" x14ac:dyDescent="0.25">
      <c r="B132" s="46"/>
      <c r="C132" s="31"/>
      <c r="D132" s="14"/>
      <c r="E132" s="14"/>
      <c r="F132" s="83"/>
      <c r="G132" s="498"/>
      <c r="H132" s="16"/>
      <c r="I132" s="33"/>
    </row>
    <row r="133" spans="2:9" x14ac:dyDescent="0.25">
      <c r="B133" s="46"/>
      <c r="C133" s="31"/>
      <c r="D133" s="14"/>
      <c r="E133" s="14"/>
      <c r="F133" s="83"/>
      <c r="G133" s="498"/>
      <c r="H133" s="16"/>
      <c r="I133" s="33"/>
    </row>
    <row r="134" spans="2:9" x14ac:dyDescent="0.25">
      <c r="B134" s="37"/>
      <c r="C134" s="31"/>
      <c r="D134" s="14"/>
      <c r="E134" s="14"/>
      <c r="F134" s="83"/>
      <c r="G134" s="498"/>
      <c r="H134" s="16"/>
      <c r="I134" s="33"/>
    </row>
    <row r="135" spans="2:9" x14ac:dyDescent="0.25">
      <c r="B135" s="37"/>
      <c r="C135" s="31"/>
      <c r="D135" s="14"/>
      <c r="E135" s="14"/>
      <c r="F135" s="83"/>
      <c r="G135" s="498"/>
      <c r="H135" s="16"/>
      <c r="I135" s="33"/>
    </row>
    <row r="136" spans="2:9" x14ac:dyDescent="0.25">
      <c r="B136" s="37"/>
      <c r="C136" s="31"/>
      <c r="D136" s="14"/>
      <c r="E136" s="14"/>
      <c r="F136" s="83"/>
      <c r="G136" s="498"/>
      <c r="H136" s="16"/>
      <c r="I136" s="33"/>
    </row>
    <row r="137" spans="2:9" x14ac:dyDescent="0.25">
      <c r="B137" s="37"/>
      <c r="C137" s="108"/>
      <c r="D137" s="109"/>
      <c r="E137" s="109"/>
      <c r="F137" s="110"/>
      <c r="G137" s="501"/>
      <c r="H137" s="111"/>
      <c r="I137" s="33"/>
    </row>
    <row r="138" spans="2:9" s="23" customFormat="1" ht="24.9" customHeight="1" x14ac:dyDescent="0.25">
      <c r="B138" s="107" t="str">
        <f>$B$10</f>
        <v>C1.4</v>
      </c>
      <c r="C138" s="97" t="s">
        <v>404</v>
      </c>
      <c r="D138" s="98"/>
      <c r="E138" s="98"/>
      <c r="F138" s="91"/>
      <c r="G138" s="502"/>
      <c r="H138" s="92">
        <f>SUM(H79:H137)</f>
        <v>148500</v>
      </c>
      <c r="I138" s="27"/>
    </row>
  </sheetData>
  <sheetProtection algorithmName="SHA-512" hashValue="lYv59kqLrBxm5evx6jV5Avnyl3miupafk6reOGuGqxre+43pYfk0cceBnFrPTDKcaW6uKGQ5u9SI+N8EuMIY3A==" saltValue="nRPIvqtqQ17DU0sNM1QJXg==" spinCount="100000" sheet="1" objects="1" scenarios="1" selectLockedCells="1"/>
  <phoneticPr fontId="14" type="noConversion"/>
  <printOptions horizontalCentered="1"/>
  <pageMargins left="0.70866141732283472" right="0.70866141732283472" top="0.74803149606299213" bottom="0.74803149606299213" header="0.31496062992125984" footer="0.31496062992125984"/>
  <pageSetup paperSize="9" scale="70" firstPageNumber="31" orientation="portrait" r:id="rId1"/>
  <rowBreaks count="1" manualBreakCount="1">
    <brk id="7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6190-6327-41AE-A304-F57398AAF2C4}">
  <sheetPr codeName="Sheet52"/>
  <dimension ref="B1:S374"/>
  <sheetViews>
    <sheetView view="pageBreakPreview" topLeftCell="A33" zoomScale="70" zoomScaleNormal="125" zoomScaleSheetLayoutView="70" zoomScalePageLayoutView="125" workbookViewId="0">
      <selection activeCell="G29" sqref="G29"/>
    </sheetView>
  </sheetViews>
  <sheetFormatPr defaultColWidth="8.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5.77734375" style="5" customWidth="1"/>
    <col min="10" max="10" width="14.33203125" style="1" customWidth="1"/>
    <col min="11" max="11" width="18.33203125" style="1" customWidth="1"/>
    <col min="12" max="12" width="7.6640625" style="1" customWidth="1"/>
    <col min="13" max="15" width="14.33203125" style="1" customWidth="1"/>
    <col min="16" max="18" width="14.77734375" style="1" customWidth="1"/>
    <col min="19" max="19" width="14.44140625" style="1" customWidth="1"/>
    <col min="20" max="16384" width="8.88671875" style="1"/>
  </cols>
  <sheetData>
    <row r="1" spans="2:19" x14ac:dyDescent="0.25">
      <c r="B1" s="2" t="str">
        <f>Client1</f>
        <v>Province of KwaZulu-Natal</v>
      </c>
      <c r="F1" s="23" t="str">
        <f>"Contract No. "&amp;ContractNo</f>
        <v>Contract No. ZNB00511/00000/00/HOD/INF/21/T</v>
      </c>
      <c r="G1" s="471"/>
      <c r="H1" s="23"/>
    </row>
    <row r="2" spans="2:19" x14ac:dyDescent="0.25">
      <c r="B2" s="64" t="str">
        <f>Client2</f>
        <v>Department of Transport</v>
      </c>
      <c r="J2" s="363"/>
      <c r="K2" s="363"/>
      <c r="L2" s="363"/>
      <c r="M2" s="363"/>
      <c r="N2" s="363"/>
      <c r="O2" s="363"/>
      <c r="P2" s="363"/>
      <c r="Q2" s="363"/>
      <c r="R2" s="363"/>
    </row>
    <row r="3" spans="2:19" x14ac:dyDescent="0.25">
      <c r="B3" s="3"/>
      <c r="J3" s="363"/>
      <c r="K3" s="363"/>
      <c r="L3" s="363"/>
      <c r="M3" s="363"/>
      <c r="N3" s="363"/>
      <c r="O3" s="363"/>
      <c r="P3" s="363"/>
      <c r="Q3" s="363"/>
      <c r="R3" s="363"/>
    </row>
    <row r="4" spans="2:19" ht="12.75" customHeight="1" x14ac:dyDescent="0.25">
      <c r="B4" s="469" t="s">
        <v>8</v>
      </c>
      <c r="C4" s="470"/>
      <c r="D4" s="470"/>
      <c r="E4" s="470"/>
      <c r="F4" s="470"/>
      <c r="G4" s="474"/>
      <c r="H4" s="504" t="str">
        <f>"CHAPTER "&amp;B10</f>
        <v>CHAPTER C2.1</v>
      </c>
      <c r="I4" s="6"/>
      <c r="J4" s="364"/>
      <c r="K4" s="364"/>
      <c r="L4" s="364"/>
      <c r="M4" s="364"/>
      <c r="N4" s="364"/>
      <c r="O4" s="364"/>
      <c r="P4" s="364"/>
      <c r="Q4" s="364"/>
      <c r="R4" s="364"/>
    </row>
    <row r="5" spans="2:19" ht="7.5" customHeight="1" x14ac:dyDescent="0.25">
      <c r="B5" s="247" t="str">
        <f>ContractDescription</f>
        <v>THE UPGRADE OF DISTRICT ROAD 1001 (KM 0+000 TO KM 4+780) IN THE UMGUNGUNDLOVU DISTRICT UNDER PIETERMARITZBURG REGION</v>
      </c>
      <c r="C5" s="463"/>
      <c r="D5" s="463"/>
      <c r="E5" s="463"/>
      <c r="F5" s="463"/>
      <c r="G5" s="475"/>
      <c r="H5" s="505"/>
      <c r="I5" s="7"/>
      <c r="J5" s="364"/>
      <c r="K5" s="364"/>
      <c r="L5" s="364"/>
      <c r="M5" s="364"/>
      <c r="N5" s="364"/>
      <c r="O5" s="364"/>
      <c r="P5" s="364"/>
      <c r="Q5" s="364"/>
      <c r="R5" s="364"/>
    </row>
    <row r="6" spans="2:19" ht="12.75" customHeight="1" x14ac:dyDescent="0.25">
      <c r="B6" s="247"/>
      <c r="C6" s="463"/>
      <c r="D6" s="463"/>
      <c r="E6" s="463"/>
      <c r="F6" s="463"/>
      <c r="G6" s="475"/>
      <c r="H6" s="505"/>
      <c r="I6" s="7"/>
      <c r="J6" s="364"/>
      <c r="K6" s="364"/>
      <c r="L6" s="364"/>
      <c r="M6" s="364"/>
      <c r="N6" s="364"/>
      <c r="O6" s="364"/>
      <c r="P6" s="364"/>
      <c r="Q6" s="364"/>
      <c r="R6" s="364"/>
    </row>
    <row r="7" spans="2:19" s="8" customFormat="1" ht="7.5" customHeight="1" x14ac:dyDescent="0.25">
      <c r="B7" s="464"/>
      <c r="C7" s="465"/>
      <c r="D7" s="465"/>
      <c r="E7" s="465"/>
      <c r="F7" s="465"/>
      <c r="G7" s="476"/>
      <c r="H7" s="506"/>
      <c r="I7" s="11"/>
      <c r="J7" s="364"/>
      <c r="K7" s="364"/>
      <c r="L7" s="364"/>
      <c r="M7" s="364"/>
      <c r="N7" s="364"/>
      <c r="O7" s="364"/>
      <c r="P7" s="364"/>
      <c r="Q7" s="364"/>
      <c r="R7" s="364"/>
    </row>
    <row r="8" spans="2:19" s="8" customFormat="1" ht="24.9" customHeight="1" x14ac:dyDescent="0.25">
      <c r="B8" s="9" t="s">
        <v>0</v>
      </c>
      <c r="C8" s="10" t="s">
        <v>1</v>
      </c>
      <c r="D8" s="10" t="s">
        <v>2</v>
      </c>
      <c r="E8" s="10" t="s">
        <v>9</v>
      </c>
      <c r="F8" s="10" t="s">
        <v>3</v>
      </c>
      <c r="G8" s="477" t="s">
        <v>4</v>
      </c>
      <c r="H8" s="10" t="s">
        <v>5</v>
      </c>
      <c r="I8" s="11"/>
      <c r="J8" s="365"/>
      <c r="K8" s="366"/>
      <c r="L8" s="365"/>
      <c r="M8" s="366"/>
      <c r="N8" s="366"/>
      <c r="O8" s="366"/>
      <c r="P8" s="366"/>
      <c r="Q8" s="366"/>
      <c r="R8" s="367"/>
    </row>
    <row r="9" spans="2:19" x14ac:dyDescent="0.25">
      <c r="B9" s="37"/>
      <c r="C9" s="13"/>
      <c r="D9" s="14"/>
      <c r="E9" s="14"/>
      <c r="F9" s="14"/>
      <c r="G9" s="478"/>
      <c r="H9" s="21" t="str">
        <f t="shared" ref="H9:H36" si="0">IF(D9="","",F9*G9)</f>
        <v/>
      </c>
      <c r="I9" s="17"/>
      <c r="J9" s="368"/>
      <c r="K9" s="368"/>
      <c r="L9" s="368"/>
      <c r="M9" s="368"/>
      <c r="N9" s="368"/>
      <c r="O9" s="368"/>
      <c r="P9" s="363"/>
      <c r="Q9" s="368"/>
      <c r="R9" s="369"/>
    </row>
    <row r="10" spans="2:19" ht="26.4" x14ac:dyDescent="0.25">
      <c r="B10" s="105" t="s">
        <v>370</v>
      </c>
      <c r="C10" s="93" t="s">
        <v>369</v>
      </c>
      <c r="D10" s="14"/>
      <c r="E10" s="14"/>
      <c r="F10" s="83"/>
      <c r="G10" s="479"/>
      <c r="H10" s="16" t="str">
        <f t="shared" si="0"/>
        <v/>
      </c>
      <c r="I10" s="17"/>
      <c r="J10" s="368"/>
      <c r="K10" s="368"/>
      <c r="L10" s="368"/>
      <c r="M10" s="368"/>
      <c r="N10" s="368"/>
      <c r="O10" s="368"/>
      <c r="P10" s="363"/>
      <c r="Q10" s="368"/>
      <c r="R10" s="369"/>
    </row>
    <row r="11" spans="2:19" x14ac:dyDescent="0.25">
      <c r="B11" s="46"/>
      <c r="C11" s="31"/>
      <c r="D11" s="14"/>
      <c r="E11" s="14"/>
      <c r="F11" s="83"/>
      <c r="G11" s="479"/>
      <c r="H11" s="16" t="str">
        <f t="shared" si="0"/>
        <v/>
      </c>
      <c r="I11" s="17"/>
      <c r="J11" s="368"/>
      <c r="K11" s="368"/>
      <c r="L11" s="368"/>
      <c r="M11" s="368"/>
      <c r="N11" s="368"/>
      <c r="O11" s="368"/>
      <c r="P11" s="363"/>
      <c r="Q11" s="368"/>
      <c r="R11" s="369"/>
    </row>
    <row r="12" spans="2:19" ht="26.4" x14ac:dyDescent="0.25">
      <c r="B12" s="37" t="s">
        <v>368</v>
      </c>
      <c r="C12" s="13" t="s">
        <v>367</v>
      </c>
      <c r="D12" s="14"/>
      <c r="E12" s="14"/>
      <c r="F12" s="83"/>
      <c r="G12" s="479"/>
      <c r="H12" s="16"/>
      <c r="I12" s="17"/>
      <c r="J12" s="368"/>
      <c r="K12" s="368"/>
      <c r="L12" s="368"/>
      <c r="M12" s="368"/>
      <c r="N12" s="368"/>
      <c r="O12" s="368"/>
      <c r="P12" s="363"/>
      <c r="Q12" s="368"/>
      <c r="R12" s="369"/>
    </row>
    <row r="13" spans="2:19" x14ac:dyDescent="0.25">
      <c r="B13" s="46"/>
      <c r="C13" s="31"/>
      <c r="D13" s="14"/>
      <c r="E13" s="14"/>
      <c r="F13" s="83"/>
      <c r="G13" s="479"/>
      <c r="H13" s="16"/>
      <c r="I13" s="17"/>
      <c r="J13" s="368"/>
      <c r="K13" s="368"/>
      <c r="L13" s="368"/>
      <c r="M13" s="368"/>
      <c r="N13" s="368"/>
      <c r="O13" s="368"/>
      <c r="P13" s="363"/>
      <c r="Q13" s="368"/>
      <c r="R13" s="369"/>
    </row>
    <row r="14" spans="2:19" x14ac:dyDescent="0.25">
      <c r="B14" s="46" t="s">
        <v>366</v>
      </c>
      <c r="C14" s="31" t="s">
        <v>365</v>
      </c>
      <c r="D14" s="14" t="s">
        <v>12</v>
      </c>
      <c r="E14" s="14" t="s">
        <v>9</v>
      </c>
      <c r="F14" s="85">
        <v>1</v>
      </c>
      <c r="G14" s="498"/>
      <c r="H14" s="16">
        <f t="shared" si="0"/>
        <v>0</v>
      </c>
      <c r="I14" s="45"/>
      <c r="J14" s="368"/>
      <c r="K14" s="368"/>
      <c r="L14" s="368"/>
      <c r="M14" s="368"/>
      <c r="N14" s="368"/>
      <c r="O14" s="368"/>
      <c r="P14" s="363"/>
      <c r="Q14" s="368"/>
      <c r="R14" s="369"/>
      <c r="S14" s="241"/>
    </row>
    <row r="15" spans="2:19" x14ac:dyDescent="0.25">
      <c r="B15" s="46"/>
      <c r="C15" s="31"/>
      <c r="D15" s="14"/>
      <c r="E15" s="14"/>
      <c r="F15" s="85"/>
      <c r="G15" s="479"/>
      <c r="H15" s="16" t="str">
        <f t="shared" si="0"/>
        <v/>
      </c>
      <c r="I15" s="17"/>
      <c r="J15" s="368"/>
      <c r="K15" s="368"/>
      <c r="L15" s="368"/>
      <c r="M15" s="368"/>
      <c r="N15" s="368"/>
      <c r="O15" s="368"/>
      <c r="P15" s="363"/>
      <c r="Q15" s="368"/>
      <c r="R15" s="369"/>
    </row>
    <row r="16" spans="2:19" ht="26.4" x14ac:dyDescent="0.25">
      <c r="B16" s="46" t="s">
        <v>364</v>
      </c>
      <c r="C16" s="31" t="s">
        <v>363</v>
      </c>
      <c r="D16" s="14" t="s">
        <v>329</v>
      </c>
      <c r="E16" s="14"/>
      <c r="F16" s="85">
        <v>1</v>
      </c>
      <c r="G16" s="503">
        <v>350000</v>
      </c>
      <c r="H16" s="16">
        <f t="shared" si="0"/>
        <v>350000</v>
      </c>
      <c r="I16" s="17"/>
      <c r="J16" s="368"/>
      <c r="K16" s="368"/>
      <c r="L16" s="368"/>
      <c r="M16" s="368"/>
      <c r="N16" s="368"/>
      <c r="O16" s="368"/>
      <c r="P16" s="363"/>
      <c r="Q16" s="368"/>
      <c r="R16" s="369"/>
    </row>
    <row r="17" spans="2:19" x14ac:dyDescent="0.25">
      <c r="B17" s="46"/>
      <c r="C17" s="31"/>
      <c r="D17" s="14"/>
      <c r="E17" s="14"/>
      <c r="F17" s="85"/>
      <c r="G17" s="479"/>
      <c r="H17" s="16" t="str">
        <f t="shared" si="0"/>
        <v/>
      </c>
      <c r="I17" s="47"/>
      <c r="J17" s="368"/>
      <c r="K17" s="368"/>
      <c r="L17" s="368"/>
      <c r="M17" s="368"/>
      <c r="N17" s="368"/>
      <c r="O17" s="368"/>
      <c r="P17" s="363"/>
      <c r="Q17" s="368"/>
      <c r="R17" s="369"/>
    </row>
    <row r="18" spans="2:19" ht="26.4" x14ac:dyDescent="0.25">
      <c r="B18" s="46" t="s">
        <v>362</v>
      </c>
      <c r="C18" s="95" t="s">
        <v>361</v>
      </c>
      <c r="D18" s="14" t="s">
        <v>32</v>
      </c>
      <c r="E18" s="48"/>
      <c r="F18" s="128">
        <v>350000</v>
      </c>
      <c r="G18" s="489"/>
      <c r="H18" s="16">
        <f t="shared" si="0"/>
        <v>0</v>
      </c>
      <c r="I18" s="49"/>
      <c r="J18" s="368"/>
      <c r="K18" s="368"/>
      <c r="L18" s="368"/>
      <c r="M18" s="368"/>
      <c r="N18" s="368"/>
      <c r="O18" s="368"/>
      <c r="P18" s="363"/>
      <c r="Q18" s="368"/>
      <c r="R18" s="369"/>
    </row>
    <row r="19" spans="2:19" x14ac:dyDescent="0.25">
      <c r="B19" s="46"/>
      <c r="C19" s="94"/>
      <c r="D19" s="48"/>
      <c r="E19" s="48"/>
      <c r="F19" s="85"/>
      <c r="G19" s="507"/>
      <c r="H19" s="16" t="str">
        <f t="shared" si="0"/>
        <v/>
      </c>
      <c r="I19" s="49"/>
      <c r="J19" s="368"/>
      <c r="K19" s="368"/>
      <c r="L19" s="368"/>
      <c r="M19" s="368"/>
      <c r="N19" s="368"/>
      <c r="O19" s="368"/>
      <c r="P19" s="363"/>
      <c r="Q19" s="368"/>
      <c r="R19" s="369"/>
    </row>
    <row r="20" spans="2:19" ht="26.4" x14ac:dyDescent="0.25">
      <c r="B20" s="183" t="s">
        <v>360</v>
      </c>
      <c r="C20" s="193" t="s">
        <v>359</v>
      </c>
      <c r="D20" s="185" t="s">
        <v>329</v>
      </c>
      <c r="E20" s="48" t="s">
        <v>9</v>
      </c>
      <c r="F20" s="85">
        <v>1</v>
      </c>
      <c r="G20" s="503">
        <f>1300000+325000</f>
        <v>1625000</v>
      </c>
      <c r="H20" s="16">
        <f t="shared" si="0"/>
        <v>1625000</v>
      </c>
      <c r="I20" s="49"/>
      <c r="J20" s="368"/>
      <c r="K20" s="368"/>
      <c r="L20" s="368"/>
      <c r="M20" s="368"/>
      <c r="N20" s="368"/>
      <c r="O20" s="368"/>
      <c r="P20" s="363"/>
      <c r="Q20" s="368"/>
      <c r="R20" s="369"/>
      <c r="S20" s="241"/>
    </row>
    <row r="21" spans="2:19" x14ac:dyDescent="0.25">
      <c r="B21" s="46"/>
      <c r="C21" s="94"/>
      <c r="D21" s="48"/>
      <c r="E21" s="48"/>
      <c r="F21" s="85"/>
      <c r="G21" s="507"/>
      <c r="H21" s="16" t="str">
        <f t="shared" si="0"/>
        <v/>
      </c>
      <c r="I21" s="49"/>
      <c r="J21" s="368"/>
      <c r="K21" s="368"/>
      <c r="L21" s="368"/>
      <c r="M21" s="368"/>
      <c r="N21" s="368"/>
      <c r="O21" s="368"/>
      <c r="P21" s="363"/>
      <c r="Q21" s="368"/>
      <c r="R21" s="369"/>
    </row>
    <row r="22" spans="2:19" x14ac:dyDescent="0.25">
      <c r="B22" s="46" t="s">
        <v>358</v>
      </c>
      <c r="C22" s="31" t="s">
        <v>357</v>
      </c>
      <c r="D22" s="48"/>
      <c r="E22" s="48"/>
      <c r="F22" s="85"/>
      <c r="G22" s="508"/>
      <c r="H22" s="16" t="str">
        <f t="shared" si="0"/>
        <v/>
      </c>
      <c r="I22" s="49"/>
      <c r="J22" s="368"/>
      <c r="K22" s="368"/>
      <c r="L22" s="368"/>
      <c r="M22" s="368"/>
      <c r="N22" s="368"/>
      <c r="O22" s="368"/>
      <c r="P22" s="363"/>
      <c r="Q22" s="368"/>
      <c r="R22" s="369"/>
    </row>
    <row r="23" spans="2:19" x14ac:dyDescent="0.25">
      <c r="B23" s="46"/>
      <c r="C23" s="94"/>
      <c r="D23" s="48"/>
      <c r="E23" s="48"/>
      <c r="F23" s="85"/>
      <c r="G23" s="507"/>
      <c r="H23" s="16" t="str">
        <f t="shared" si="0"/>
        <v/>
      </c>
      <c r="I23" s="49"/>
      <c r="J23" s="368"/>
      <c r="K23" s="368"/>
      <c r="L23" s="368"/>
      <c r="M23" s="368"/>
      <c r="N23" s="368"/>
      <c r="O23" s="368"/>
      <c r="P23" s="363"/>
      <c r="Q23" s="368"/>
      <c r="R23" s="369"/>
    </row>
    <row r="24" spans="2:19" ht="26.4" x14ac:dyDescent="0.25">
      <c r="B24" s="46" t="s">
        <v>356</v>
      </c>
      <c r="C24" s="31" t="s">
        <v>355</v>
      </c>
      <c r="D24" s="14" t="s">
        <v>329</v>
      </c>
      <c r="E24" s="14"/>
      <c r="F24" s="85">
        <v>1</v>
      </c>
      <c r="G24" s="503">
        <v>50000</v>
      </c>
      <c r="H24" s="16">
        <f t="shared" si="0"/>
        <v>50000</v>
      </c>
      <c r="I24" s="17"/>
      <c r="J24" s="368"/>
      <c r="K24" s="368"/>
      <c r="L24" s="368"/>
      <c r="M24" s="368"/>
      <c r="N24" s="368"/>
      <c r="O24" s="368"/>
      <c r="P24" s="363"/>
      <c r="Q24" s="368"/>
      <c r="R24" s="369"/>
    </row>
    <row r="25" spans="2:19" x14ac:dyDescent="0.25">
      <c r="B25" s="46"/>
      <c r="C25" s="31"/>
      <c r="D25" s="14"/>
      <c r="E25" s="14"/>
      <c r="F25" s="85"/>
      <c r="G25" s="479"/>
      <c r="H25" s="16" t="str">
        <f t="shared" si="0"/>
        <v/>
      </c>
      <c r="I25" s="17"/>
      <c r="J25" s="368"/>
      <c r="K25" s="368"/>
      <c r="L25" s="368"/>
      <c r="M25" s="368"/>
      <c r="N25" s="368"/>
      <c r="O25" s="368"/>
      <c r="P25" s="363"/>
      <c r="Q25" s="368"/>
      <c r="R25" s="369"/>
    </row>
    <row r="26" spans="2:19" ht="26.4" x14ac:dyDescent="0.25">
      <c r="B26" s="46" t="s">
        <v>354</v>
      </c>
      <c r="C26" s="31" t="s">
        <v>353</v>
      </c>
      <c r="D26" s="185" t="s">
        <v>32</v>
      </c>
      <c r="E26" s="14"/>
      <c r="F26" s="85">
        <v>50000</v>
      </c>
      <c r="G26" s="489"/>
      <c r="H26" s="16">
        <f t="shared" si="0"/>
        <v>0</v>
      </c>
      <c r="I26" s="45"/>
      <c r="J26" s="368"/>
      <c r="K26" s="368"/>
      <c r="L26" s="368"/>
      <c r="M26" s="368"/>
      <c r="N26" s="368"/>
      <c r="O26" s="368"/>
      <c r="P26" s="363"/>
      <c r="Q26" s="368"/>
      <c r="R26" s="369"/>
    </row>
    <row r="27" spans="2:19" x14ac:dyDescent="0.25">
      <c r="B27" s="46"/>
      <c r="C27" s="31"/>
      <c r="D27" s="14"/>
      <c r="E27" s="14"/>
      <c r="F27" s="85"/>
      <c r="G27" s="498"/>
      <c r="H27" s="16" t="str">
        <f t="shared" si="0"/>
        <v/>
      </c>
      <c r="I27" s="17"/>
      <c r="J27" s="368"/>
      <c r="K27" s="368"/>
      <c r="L27" s="368"/>
      <c r="M27" s="368"/>
      <c r="N27" s="368"/>
      <c r="O27" s="368"/>
      <c r="P27" s="363"/>
      <c r="Q27" s="368"/>
      <c r="R27" s="369"/>
    </row>
    <row r="28" spans="2:19" x14ac:dyDescent="0.25">
      <c r="B28" s="46" t="s">
        <v>352</v>
      </c>
      <c r="C28" s="31" t="s">
        <v>351</v>
      </c>
      <c r="D28" s="14" t="s">
        <v>329</v>
      </c>
      <c r="E28" s="14"/>
      <c r="F28" s="85">
        <v>1</v>
      </c>
      <c r="G28" s="503">
        <v>45000</v>
      </c>
      <c r="H28" s="16">
        <f t="shared" si="0"/>
        <v>45000</v>
      </c>
      <c r="I28" s="17"/>
      <c r="J28" s="368"/>
      <c r="K28" s="368"/>
      <c r="L28" s="368"/>
      <c r="M28" s="368"/>
      <c r="N28" s="368"/>
      <c r="O28" s="368"/>
      <c r="P28" s="363"/>
      <c r="Q28" s="368"/>
      <c r="R28" s="369"/>
    </row>
    <row r="29" spans="2:19" x14ac:dyDescent="0.25">
      <c r="B29" s="46"/>
      <c r="C29" s="31"/>
      <c r="D29" s="14"/>
      <c r="E29" s="14"/>
      <c r="F29" s="85"/>
      <c r="G29" s="489"/>
      <c r="H29" s="16" t="str">
        <f t="shared" si="0"/>
        <v/>
      </c>
      <c r="I29" s="17"/>
      <c r="J29" s="368"/>
      <c r="K29" s="368"/>
      <c r="L29" s="368"/>
      <c r="M29" s="368"/>
      <c r="N29" s="368"/>
      <c r="O29" s="368"/>
      <c r="P29" s="363"/>
      <c r="Q29" s="368"/>
      <c r="R29" s="369"/>
    </row>
    <row r="30" spans="2:19" ht="26.4" x14ac:dyDescent="0.25">
      <c r="B30" s="46" t="s">
        <v>350</v>
      </c>
      <c r="C30" s="31" t="s">
        <v>349</v>
      </c>
      <c r="D30" s="14" t="s">
        <v>32</v>
      </c>
      <c r="E30" s="14"/>
      <c r="F30" s="85">
        <v>45000</v>
      </c>
      <c r="G30" s="489"/>
      <c r="H30" s="16">
        <f t="shared" si="0"/>
        <v>0</v>
      </c>
      <c r="I30" s="17"/>
      <c r="J30" s="368"/>
      <c r="K30" s="368"/>
      <c r="L30" s="368"/>
      <c r="M30" s="368"/>
      <c r="N30" s="368"/>
      <c r="O30" s="368"/>
      <c r="P30" s="363"/>
      <c r="Q30" s="368"/>
      <c r="R30" s="369"/>
    </row>
    <row r="31" spans="2:19" x14ac:dyDescent="0.25">
      <c r="B31" s="46"/>
      <c r="C31" s="31"/>
      <c r="D31" s="14"/>
      <c r="E31" s="14"/>
      <c r="F31" s="85"/>
      <c r="G31" s="489"/>
      <c r="H31" s="16"/>
      <c r="I31" s="17"/>
      <c r="J31" s="368"/>
      <c r="K31" s="368"/>
      <c r="L31" s="368"/>
      <c r="M31" s="368"/>
      <c r="N31" s="368"/>
      <c r="O31" s="368"/>
      <c r="P31" s="363"/>
      <c r="Q31" s="368"/>
      <c r="R31" s="369"/>
    </row>
    <row r="32" spans="2:19" ht="27" x14ac:dyDescent="0.3">
      <c r="B32" s="46" t="s">
        <v>348</v>
      </c>
      <c r="C32" s="31" t="s">
        <v>347</v>
      </c>
      <c r="D32" s="14" t="s">
        <v>253</v>
      </c>
      <c r="E32" s="14" t="s">
        <v>9</v>
      </c>
      <c r="F32" s="85">
        <v>250</v>
      </c>
      <c r="G32" s="498"/>
      <c r="H32" s="16">
        <f t="shared" si="0"/>
        <v>0</v>
      </c>
      <c r="I32" s="45"/>
      <c r="J32" s="368"/>
      <c r="K32" s="368"/>
      <c r="L32" s="368"/>
      <c r="M32" s="368"/>
      <c r="N32" s="368"/>
      <c r="O32" s="368"/>
      <c r="P32" s="363"/>
      <c r="Q32" s="368"/>
      <c r="R32" s="369"/>
      <c r="S32" s="241"/>
    </row>
    <row r="33" spans="2:18" x14ac:dyDescent="0.25">
      <c r="B33" s="46"/>
      <c r="C33" s="31"/>
      <c r="D33" s="14"/>
      <c r="E33" s="14"/>
      <c r="F33" s="85"/>
      <c r="G33" s="489"/>
      <c r="H33" s="16"/>
      <c r="I33" s="17"/>
      <c r="J33" s="368"/>
      <c r="K33" s="368"/>
      <c r="L33" s="368"/>
      <c r="M33" s="368"/>
      <c r="N33" s="368"/>
      <c r="O33" s="368"/>
      <c r="P33" s="363"/>
      <c r="Q33" s="368"/>
      <c r="R33" s="369"/>
    </row>
    <row r="34" spans="2:18" x14ac:dyDescent="0.25">
      <c r="B34" s="46" t="s">
        <v>346</v>
      </c>
      <c r="C34" s="31" t="s">
        <v>345</v>
      </c>
      <c r="D34" s="14" t="s">
        <v>12</v>
      </c>
      <c r="E34" s="14"/>
      <c r="F34" s="83">
        <v>1</v>
      </c>
      <c r="G34" s="498"/>
      <c r="H34" s="16">
        <f t="shared" si="0"/>
        <v>0</v>
      </c>
      <c r="I34" s="17"/>
      <c r="J34" s="368"/>
      <c r="K34" s="368"/>
      <c r="L34" s="368"/>
      <c r="M34" s="368"/>
      <c r="N34" s="368"/>
      <c r="O34" s="368"/>
      <c r="P34" s="363"/>
      <c r="Q34" s="368"/>
      <c r="R34" s="369"/>
    </row>
    <row r="35" spans="2:18" x14ac:dyDescent="0.25">
      <c r="B35" s="46"/>
      <c r="C35" s="31"/>
      <c r="D35" s="14"/>
      <c r="E35" s="14"/>
      <c r="F35" s="83"/>
      <c r="G35" s="498"/>
      <c r="H35" s="16"/>
      <c r="I35" s="17"/>
      <c r="J35" s="368"/>
      <c r="K35" s="368"/>
      <c r="L35" s="368"/>
      <c r="M35" s="368"/>
      <c r="N35" s="368"/>
      <c r="O35" s="368"/>
      <c r="P35" s="363"/>
      <c r="Q35" s="368"/>
      <c r="R35" s="369"/>
    </row>
    <row r="36" spans="2:18" ht="13.8" x14ac:dyDescent="0.3">
      <c r="B36" s="46" t="s">
        <v>344</v>
      </c>
      <c r="C36" s="31" t="s">
        <v>343</v>
      </c>
      <c r="D36" s="14" t="s">
        <v>253</v>
      </c>
      <c r="E36" s="14"/>
      <c r="F36" s="85">
        <v>50</v>
      </c>
      <c r="G36" s="479"/>
      <c r="H36" s="16">
        <f t="shared" si="0"/>
        <v>0</v>
      </c>
      <c r="I36" s="17"/>
      <c r="J36" s="368"/>
      <c r="K36" s="368"/>
      <c r="L36" s="368"/>
      <c r="M36" s="368"/>
      <c r="N36" s="368"/>
      <c r="O36" s="368"/>
      <c r="P36" s="363"/>
      <c r="Q36" s="368"/>
      <c r="R36" s="369"/>
    </row>
    <row r="37" spans="2:18" x14ac:dyDescent="0.25">
      <c r="B37" s="46"/>
      <c r="C37" s="94"/>
      <c r="D37" s="48"/>
      <c r="E37" s="48"/>
      <c r="F37" s="76"/>
      <c r="G37" s="498"/>
      <c r="H37" s="16"/>
      <c r="I37" s="17"/>
      <c r="J37" s="368"/>
      <c r="K37" s="368"/>
      <c r="L37" s="368"/>
      <c r="M37" s="368"/>
      <c r="N37" s="368"/>
      <c r="O37" s="368"/>
      <c r="P37" s="363"/>
      <c r="Q37" s="368"/>
      <c r="R37" s="369"/>
    </row>
    <row r="38" spans="2:18" x14ac:dyDescent="0.25">
      <c r="B38" s="46"/>
      <c r="C38" s="31"/>
      <c r="D38" s="14"/>
      <c r="E38" s="14"/>
      <c r="F38" s="85"/>
      <c r="G38" s="508"/>
      <c r="H38" s="16"/>
      <c r="I38" s="17"/>
      <c r="J38" s="368"/>
      <c r="K38" s="368"/>
      <c r="L38" s="368"/>
      <c r="M38" s="368"/>
      <c r="N38" s="368"/>
      <c r="O38" s="368"/>
      <c r="P38" s="363"/>
      <c r="Q38" s="368"/>
      <c r="R38" s="369"/>
    </row>
    <row r="39" spans="2:18" x14ac:dyDescent="0.25">
      <c r="B39" s="46"/>
      <c r="C39" s="31"/>
      <c r="D39" s="14"/>
      <c r="E39" s="14"/>
      <c r="F39" s="83"/>
      <c r="G39" s="479"/>
      <c r="H39" s="16"/>
      <c r="I39" s="17"/>
      <c r="J39" s="368"/>
      <c r="K39" s="368"/>
      <c r="L39" s="368"/>
      <c r="M39" s="368"/>
      <c r="N39" s="368"/>
      <c r="O39" s="368"/>
      <c r="P39" s="363"/>
      <c r="Q39" s="368"/>
      <c r="R39" s="369"/>
    </row>
    <row r="40" spans="2:18" x14ac:dyDescent="0.25">
      <c r="B40" s="46"/>
      <c r="C40" s="94"/>
      <c r="D40" s="48"/>
      <c r="E40" s="14"/>
      <c r="F40" s="83"/>
      <c r="G40" s="498"/>
      <c r="H40" s="16"/>
      <c r="I40" s="17"/>
      <c r="J40" s="370"/>
      <c r="K40" s="370"/>
      <c r="L40" s="370"/>
      <c r="M40" s="370"/>
      <c r="N40" s="370"/>
      <c r="O40" s="370"/>
      <c r="P40" s="371"/>
      <c r="Q40" s="370"/>
      <c r="R40" s="372"/>
    </row>
    <row r="41" spans="2:18" x14ac:dyDescent="0.25">
      <c r="B41" s="46"/>
      <c r="C41" s="94"/>
      <c r="D41" s="48"/>
      <c r="E41" s="14"/>
      <c r="F41" s="83"/>
      <c r="G41" s="498"/>
      <c r="H41" s="16"/>
      <c r="I41" s="17"/>
      <c r="J41" s="370"/>
      <c r="K41" s="370"/>
      <c r="L41" s="370"/>
      <c r="M41" s="370"/>
      <c r="N41" s="370"/>
      <c r="O41" s="370"/>
      <c r="P41" s="371"/>
      <c r="Q41" s="370"/>
      <c r="R41" s="372"/>
    </row>
    <row r="42" spans="2:18" x14ac:dyDescent="0.25">
      <c r="B42" s="46"/>
      <c r="C42" s="94"/>
      <c r="D42" s="48"/>
      <c r="E42" s="14"/>
      <c r="F42" s="83"/>
      <c r="G42" s="498"/>
      <c r="H42" s="16"/>
      <c r="I42" s="17"/>
      <c r="J42" s="370"/>
      <c r="K42" s="370"/>
      <c r="L42" s="370"/>
      <c r="M42" s="370"/>
      <c r="N42" s="370"/>
      <c r="O42" s="370"/>
      <c r="P42" s="371"/>
      <c r="Q42" s="370"/>
      <c r="R42" s="372"/>
    </row>
    <row r="43" spans="2:18" x14ac:dyDescent="0.25">
      <c r="B43" s="46"/>
      <c r="C43" s="94"/>
      <c r="D43" s="48"/>
      <c r="E43" s="14"/>
      <c r="F43" s="83"/>
      <c r="G43" s="498"/>
      <c r="H43" s="16"/>
      <c r="I43" s="17"/>
      <c r="J43" s="370"/>
      <c r="K43" s="370"/>
      <c r="L43" s="370"/>
      <c r="M43" s="370"/>
      <c r="N43" s="370"/>
      <c r="O43" s="370"/>
      <c r="P43" s="371"/>
      <c r="Q43" s="370"/>
      <c r="R43" s="372"/>
    </row>
    <row r="44" spans="2:18" x14ac:dyDescent="0.25">
      <c r="B44" s="46"/>
      <c r="C44" s="94"/>
      <c r="D44" s="48"/>
      <c r="E44" s="14"/>
      <c r="F44" s="83"/>
      <c r="G44" s="498"/>
      <c r="H44" s="16"/>
      <c r="I44" s="17"/>
      <c r="J44" s="370"/>
      <c r="K44" s="370"/>
      <c r="L44" s="370"/>
      <c r="M44" s="370"/>
      <c r="N44" s="370"/>
      <c r="O44" s="370"/>
      <c r="P44" s="371"/>
      <c r="Q44" s="370"/>
      <c r="R44" s="372"/>
    </row>
    <row r="45" spans="2:18" x14ac:dyDescent="0.25">
      <c r="B45" s="46"/>
      <c r="C45" s="94"/>
      <c r="D45" s="48"/>
      <c r="E45" s="14"/>
      <c r="F45" s="83"/>
      <c r="G45" s="498"/>
      <c r="H45" s="16"/>
      <c r="I45" s="17"/>
      <c r="J45" s="370"/>
      <c r="K45" s="370"/>
      <c r="L45" s="370"/>
      <c r="M45" s="370"/>
      <c r="N45" s="370"/>
      <c r="O45" s="370"/>
      <c r="P45" s="371"/>
      <c r="Q45" s="370"/>
      <c r="R45" s="372"/>
    </row>
    <row r="46" spans="2:18" x14ac:dyDescent="0.25">
      <c r="B46" s="46"/>
      <c r="C46" s="94"/>
      <c r="D46" s="48"/>
      <c r="E46" s="14"/>
      <c r="F46" s="83"/>
      <c r="G46" s="498"/>
      <c r="H46" s="16"/>
      <c r="I46" s="17"/>
      <c r="J46" s="370"/>
      <c r="K46" s="370"/>
      <c r="L46" s="370"/>
      <c r="M46" s="370"/>
      <c r="N46" s="370"/>
      <c r="O46" s="370"/>
      <c r="P46" s="371"/>
      <c r="Q46" s="370"/>
      <c r="R46" s="372"/>
    </row>
    <row r="47" spans="2:18" x14ac:dyDescent="0.25">
      <c r="B47" s="46"/>
      <c r="C47" s="94"/>
      <c r="D47" s="48"/>
      <c r="E47" s="14"/>
      <c r="F47" s="83"/>
      <c r="G47" s="498"/>
      <c r="H47" s="16"/>
      <c r="I47" s="17"/>
      <c r="J47" s="370"/>
      <c r="K47" s="370"/>
      <c r="L47" s="370"/>
      <c r="M47" s="370"/>
      <c r="N47" s="370"/>
      <c r="O47" s="370"/>
      <c r="P47" s="371"/>
      <c r="Q47" s="370"/>
      <c r="R47" s="372"/>
    </row>
    <row r="48" spans="2:18" x14ac:dyDescent="0.25">
      <c r="B48" s="46"/>
      <c r="C48" s="94"/>
      <c r="D48" s="48"/>
      <c r="E48" s="14"/>
      <c r="F48" s="83"/>
      <c r="G48" s="498"/>
      <c r="H48" s="16"/>
      <c r="I48" s="17"/>
      <c r="J48" s="370"/>
      <c r="K48" s="370"/>
      <c r="L48" s="370"/>
      <c r="M48" s="370"/>
      <c r="N48" s="370"/>
      <c r="O48" s="370"/>
      <c r="P48" s="371"/>
      <c r="Q48" s="370"/>
      <c r="R48" s="372"/>
    </row>
    <row r="49" spans="2:18" x14ac:dyDescent="0.25">
      <c r="B49" s="46"/>
      <c r="C49" s="94"/>
      <c r="D49" s="48"/>
      <c r="E49" s="14"/>
      <c r="F49" s="83"/>
      <c r="G49" s="498"/>
      <c r="H49" s="16"/>
      <c r="I49" s="17"/>
      <c r="J49" s="370"/>
      <c r="K49" s="370"/>
      <c r="L49" s="370"/>
      <c r="M49" s="370"/>
      <c r="N49" s="370"/>
      <c r="O49" s="370"/>
      <c r="P49" s="371"/>
      <c r="Q49" s="370"/>
      <c r="R49" s="372"/>
    </row>
    <row r="50" spans="2:18" x14ac:dyDescent="0.25">
      <c r="B50" s="46"/>
      <c r="C50" s="94"/>
      <c r="D50" s="48"/>
      <c r="E50" s="14"/>
      <c r="F50" s="83"/>
      <c r="G50" s="498"/>
      <c r="H50" s="16"/>
      <c r="I50" s="17"/>
      <c r="J50" s="370"/>
      <c r="K50" s="370"/>
      <c r="L50" s="370"/>
      <c r="M50" s="370"/>
      <c r="N50" s="370"/>
      <c r="O50" s="370"/>
      <c r="P50" s="371"/>
      <c r="Q50" s="370"/>
      <c r="R50" s="372"/>
    </row>
    <row r="51" spans="2:18" x14ac:dyDescent="0.25">
      <c r="B51" s="46"/>
      <c r="C51" s="94"/>
      <c r="D51" s="48"/>
      <c r="E51" s="14"/>
      <c r="F51" s="83"/>
      <c r="G51" s="498"/>
      <c r="H51" s="16"/>
      <c r="I51" s="17"/>
      <c r="J51" s="370"/>
      <c r="K51" s="370"/>
      <c r="L51" s="370"/>
      <c r="M51" s="370"/>
      <c r="N51" s="370"/>
      <c r="O51" s="370"/>
      <c r="P51" s="371"/>
      <c r="Q51" s="370"/>
      <c r="R51" s="372"/>
    </row>
    <row r="52" spans="2:18" x14ac:dyDescent="0.25">
      <c r="B52" s="46"/>
      <c r="C52" s="94"/>
      <c r="D52" s="48"/>
      <c r="E52" s="14"/>
      <c r="F52" s="83"/>
      <c r="G52" s="498"/>
      <c r="H52" s="16"/>
      <c r="I52" s="17"/>
      <c r="J52" s="370"/>
      <c r="K52" s="370"/>
      <c r="L52" s="370"/>
      <c r="M52" s="370"/>
      <c r="N52" s="370"/>
      <c r="O52" s="370"/>
      <c r="P52" s="371"/>
      <c r="Q52" s="370"/>
      <c r="R52" s="372"/>
    </row>
    <row r="53" spans="2:18" x14ac:dyDescent="0.25">
      <c r="B53" s="46"/>
      <c r="C53" s="94"/>
      <c r="D53" s="48"/>
      <c r="E53" s="14"/>
      <c r="F53" s="83"/>
      <c r="G53" s="498"/>
      <c r="H53" s="16"/>
      <c r="I53" s="17"/>
      <c r="J53" s="370"/>
      <c r="K53" s="370"/>
      <c r="L53" s="370"/>
      <c r="M53" s="370"/>
      <c r="N53" s="370"/>
      <c r="O53" s="370"/>
      <c r="P53" s="371"/>
      <c r="Q53" s="370"/>
      <c r="R53" s="372"/>
    </row>
    <row r="54" spans="2:18" x14ac:dyDescent="0.25">
      <c r="B54" s="46"/>
      <c r="C54" s="94"/>
      <c r="D54" s="48"/>
      <c r="E54" s="14"/>
      <c r="F54" s="83"/>
      <c r="G54" s="498"/>
      <c r="H54" s="16"/>
      <c r="I54" s="17"/>
      <c r="J54" s="370"/>
      <c r="K54" s="370"/>
      <c r="L54" s="370"/>
      <c r="M54" s="370"/>
      <c r="N54" s="370"/>
      <c r="O54" s="370"/>
      <c r="P54" s="371"/>
      <c r="Q54" s="370"/>
      <c r="R54" s="372"/>
    </row>
    <row r="55" spans="2:18" x14ac:dyDescent="0.25">
      <c r="B55" s="46"/>
      <c r="C55" s="94"/>
      <c r="D55" s="48"/>
      <c r="E55" s="14"/>
      <c r="F55" s="83"/>
      <c r="G55" s="498"/>
      <c r="H55" s="16"/>
      <c r="I55" s="17"/>
      <c r="J55" s="368"/>
      <c r="K55" s="368"/>
      <c r="L55" s="368"/>
      <c r="M55" s="368"/>
      <c r="N55" s="368"/>
      <c r="O55" s="368"/>
      <c r="P55" s="363"/>
      <c r="Q55" s="368"/>
      <c r="R55" s="369"/>
    </row>
    <row r="56" spans="2:18" x14ac:dyDescent="0.25">
      <c r="B56" s="46"/>
      <c r="C56" s="94"/>
      <c r="D56" s="48"/>
      <c r="E56" s="14"/>
      <c r="F56" s="83"/>
      <c r="G56" s="498"/>
      <c r="H56" s="16"/>
      <c r="I56" s="17"/>
      <c r="J56" s="368"/>
      <c r="K56" s="368"/>
      <c r="L56" s="368"/>
      <c r="M56" s="368"/>
      <c r="N56" s="368"/>
      <c r="O56" s="368"/>
      <c r="P56" s="363"/>
      <c r="Q56" s="368"/>
      <c r="R56" s="369"/>
    </row>
    <row r="57" spans="2:18" x14ac:dyDescent="0.25">
      <c r="B57" s="46"/>
      <c r="C57" s="94"/>
      <c r="D57" s="48"/>
      <c r="E57" s="14"/>
      <c r="F57" s="83"/>
      <c r="G57" s="498"/>
      <c r="H57" s="16"/>
      <c r="I57" s="49"/>
      <c r="J57" s="368"/>
      <c r="K57" s="368"/>
      <c r="L57" s="368"/>
      <c r="M57" s="368"/>
      <c r="N57" s="368"/>
      <c r="O57" s="368"/>
      <c r="P57" s="363"/>
      <c r="Q57" s="368"/>
      <c r="R57" s="369"/>
    </row>
    <row r="58" spans="2:18" x14ac:dyDescent="0.25">
      <c r="B58" s="46"/>
      <c r="C58" s="31"/>
      <c r="D58" s="14"/>
      <c r="E58" s="14"/>
      <c r="F58" s="83"/>
      <c r="G58" s="498"/>
      <c r="H58" s="16"/>
      <c r="I58" s="17"/>
      <c r="J58" s="368"/>
      <c r="K58" s="368"/>
      <c r="L58" s="368"/>
      <c r="M58" s="368"/>
      <c r="N58" s="368"/>
      <c r="O58" s="368"/>
      <c r="P58" s="363"/>
      <c r="Q58" s="368"/>
      <c r="R58" s="369"/>
    </row>
    <row r="59" spans="2:18" x14ac:dyDescent="0.25">
      <c r="B59" s="46"/>
      <c r="C59" s="31"/>
      <c r="D59" s="14"/>
      <c r="E59" s="14"/>
      <c r="F59" s="83"/>
      <c r="G59" s="498"/>
      <c r="H59" s="16"/>
      <c r="I59" s="52"/>
      <c r="J59" s="368"/>
      <c r="K59" s="368"/>
      <c r="L59" s="368"/>
      <c r="M59" s="368"/>
      <c r="N59" s="368"/>
      <c r="O59" s="368"/>
      <c r="P59" s="363"/>
      <c r="Q59" s="368"/>
      <c r="R59" s="369"/>
    </row>
    <row r="60" spans="2:18" x14ac:dyDescent="0.25">
      <c r="B60" s="46"/>
      <c r="C60" s="31"/>
      <c r="D60" s="14"/>
      <c r="E60" s="14"/>
      <c r="F60" s="83"/>
      <c r="G60" s="498"/>
      <c r="H60" s="16"/>
      <c r="I60" s="49"/>
      <c r="J60" s="368"/>
      <c r="K60" s="368"/>
      <c r="L60" s="368"/>
      <c r="M60" s="368"/>
      <c r="N60" s="368"/>
      <c r="O60" s="368"/>
      <c r="P60" s="363"/>
      <c r="Q60" s="368"/>
      <c r="R60" s="369"/>
    </row>
    <row r="61" spans="2:18" x14ac:dyDescent="0.25">
      <c r="B61" s="46"/>
      <c r="C61" s="31"/>
      <c r="D61" s="14"/>
      <c r="E61" s="14"/>
      <c r="F61" s="83"/>
      <c r="G61" s="479"/>
      <c r="H61" s="16"/>
      <c r="I61" s="17"/>
      <c r="J61" s="368"/>
      <c r="K61" s="368"/>
      <c r="L61" s="368"/>
      <c r="M61" s="368"/>
      <c r="N61" s="368"/>
      <c r="O61" s="368"/>
      <c r="P61" s="363"/>
      <c r="Q61" s="368"/>
      <c r="R61" s="369"/>
    </row>
    <row r="62" spans="2:18" x14ac:dyDescent="0.25">
      <c r="B62" s="46"/>
      <c r="C62" s="31"/>
      <c r="D62" s="14"/>
      <c r="E62" s="48"/>
      <c r="F62" s="85"/>
      <c r="G62" s="508"/>
      <c r="H62" s="16"/>
      <c r="I62" s="17"/>
      <c r="J62" s="368"/>
      <c r="K62" s="368"/>
      <c r="L62" s="368"/>
      <c r="M62" s="368"/>
      <c r="N62" s="368"/>
      <c r="O62" s="368"/>
      <c r="P62" s="363"/>
      <c r="Q62" s="368"/>
      <c r="R62" s="369"/>
    </row>
    <row r="63" spans="2:18" x14ac:dyDescent="0.25">
      <c r="B63" s="46"/>
      <c r="C63" s="31"/>
      <c r="D63" s="14"/>
      <c r="E63" s="48"/>
      <c r="F63" s="85"/>
      <c r="G63" s="507"/>
      <c r="H63" s="16"/>
      <c r="I63" s="17"/>
      <c r="J63" s="368"/>
      <c r="K63" s="368"/>
      <c r="L63" s="368"/>
      <c r="M63" s="368"/>
      <c r="N63" s="368"/>
      <c r="O63" s="368"/>
      <c r="P63" s="363"/>
      <c r="Q63" s="368"/>
      <c r="R63" s="369"/>
    </row>
    <row r="64" spans="2:18" x14ac:dyDescent="0.25">
      <c r="B64" s="46"/>
      <c r="C64" s="31"/>
      <c r="D64" s="14"/>
      <c r="E64" s="14"/>
      <c r="F64" s="85"/>
      <c r="G64" s="479"/>
      <c r="H64" s="16"/>
      <c r="I64" s="17"/>
      <c r="J64" s="368"/>
      <c r="K64" s="368"/>
      <c r="L64" s="368"/>
      <c r="M64" s="368"/>
      <c r="N64" s="368"/>
      <c r="O64" s="368"/>
      <c r="P64" s="363"/>
      <c r="Q64" s="368"/>
      <c r="R64" s="369"/>
    </row>
    <row r="65" spans="2:18" x14ac:dyDescent="0.25">
      <c r="B65" s="46"/>
      <c r="C65" s="31"/>
      <c r="D65" s="14"/>
      <c r="E65" s="14"/>
      <c r="F65" s="85"/>
      <c r="G65" s="479"/>
      <c r="H65" s="16"/>
      <c r="I65" s="17"/>
      <c r="J65" s="368"/>
      <c r="K65" s="368"/>
      <c r="L65" s="368"/>
      <c r="M65" s="368"/>
      <c r="N65" s="368"/>
      <c r="O65" s="368"/>
      <c r="P65" s="363"/>
      <c r="Q65" s="368"/>
      <c r="R65" s="369"/>
    </row>
    <row r="66" spans="2:18" x14ac:dyDescent="0.25">
      <c r="B66" s="46"/>
      <c r="C66" s="31"/>
      <c r="D66" s="14"/>
      <c r="E66" s="14"/>
      <c r="F66" s="85"/>
      <c r="G66" s="498"/>
      <c r="H66" s="16"/>
      <c r="J66" s="368"/>
      <c r="K66" s="368"/>
      <c r="L66" s="368"/>
      <c r="M66" s="368"/>
      <c r="N66" s="368"/>
      <c r="O66" s="368"/>
      <c r="P66" s="363"/>
      <c r="Q66" s="368"/>
      <c r="R66" s="369"/>
    </row>
    <row r="67" spans="2:18" x14ac:dyDescent="0.25">
      <c r="B67" s="46"/>
      <c r="C67" s="31"/>
      <c r="D67" s="14"/>
      <c r="E67" s="14"/>
      <c r="F67" s="85"/>
      <c r="G67" s="498"/>
      <c r="H67" s="16"/>
      <c r="J67" s="368"/>
      <c r="K67" s="368"/>
      <c r="L67" s="368"/>
      <c r="M67" s="368"/>
      <c r="N67" s="368"/>
      <c r="O67" s="368"/>
      <c r="P67" s="363"/>
      <c r="Q67" s="368"/>
      <c r="R67" s="369"/>
    </row>
    <row r="68" spans="2:18" ht="24.9" customHeight="1" x14ac:dyDescent="0.25">
      <c r="B68" s="96" t="str">
        <f>$B$10</f>
        <v>C2.1</v>
      </c>
      <c r="C68" s="97" t="s">
        <v>13</v>
      </c>
      <c r="D68" s="98"/>
      <c r="E68" s="98"/>
      <c r="F68" s="91"/>
      <c r="G68" s="502"/>
      <c r="H68" s="92">
        <f>SUM(H9:H67)</f>
        <v>2070000</v>
      </c>
      <c r="J68" s="373"/>
      <c r="K68" s="374"/>
      <c r="L68" s="374"/>
      <c r="M68" s="374"/>
      <c r="N68" s="374"/>
      <c r="O68" s="374"/>
      <c r="P68" s="374"/>
      <c r="Q68" s="374"/>
      <c r="R68" s="367"/>
    </row>
    <row r="69" spans="2:18" x14ac:dyDescent="0.25">
      <c r="J69" s="368"/>
      <c r="K69" s="368"/>
      <c r="L69" s="368"/>
      <c r="M69" s="368"/>
      <c r="N69" s="368"/>
      <c r="O69" s="368"/>
      <c r="P69" s="363"/>
      <c r="Q69" s="368"/>
      <c r="R69" s="369"/>
    </row>
    <row r="70" spans="2:18" s="23" customFormat="1" ht="20.100000000000001" customHeight="1" x14ac:dyDescent="0.25">
      <c r="B70" s="28"/>
      <c r="C70" s="3"/>
      <c r="D70" s="4"/>
      <c r="E70" s="4"/>
      <c r="F70" s="4"/>
      <c r="G70" s="472"/>
      <c r="H70" s="5"/>
      <c r="I70" s="27"/>
      <c r="J70" s="365"/>
      <c r="K70" s="365"/>
      <c r="L70" s="365"/>
      <c r="M70" s="365"/>
      <c r="N70" s="365"/>
      <c r="O70" s="365"/>
      <c r="P70" s="375"/>
      <c r="Q70" s="365"/>
      <c r="R70" s="375"/>
    </row>
    <row r="71" spans="2:18" x14ac:dyDescent="0.25">
      <c r="J71" s="363"/>
      <c r="K71" s="363"/>
      <c r="L71" s="363"/>
      <c r="M71" s="363"/>
      <c r="N71" s="363"/>
      <c r="O71" s="363"/>
      <c r="P71" s="363"/>
      <c r="Q71" s="363"/>
      <c r="R71" s="363"/>
    </row>
    <row r="72" spans="2:18" x14ac:dyDescent="0.25">
      <c r="J72" s="363"/>
      <c r="K72" s="363"/>
      <c r="L72" s="363"/>
      <c r="M72" s="363"/>
      <c r="N72" s="363"/>
      <c r="O72" s="363"/>
      <c r="P72" s="363"/>
      <c r="Q72" s="363"/>
      <c r="R72" s="363"/>
    </row>
    <row r="73" spans="2:18" x14ac:dyDescent="0.25">
      <c r="J73" s="363"/>
      <c r="K73" s="363"/>
      <c r="L73" s="363"/>
      <c r="M73" s="363"/>
      <c r="N73" s="363"/>
      <c r="O73" s="363"/>
      <c r="P73" s="363"/>
      <c r="Q73" s="363"/>
      <c r="R73" s="363"/>
    </row>
    <row r="74" spans="2:18" x14ac:dyDescent="0.25">
      <c r="I74" s="6"/>
      <c r="J74" s="363"/>
      <c r="K74" s="363"/>
      <c r="L74" s="363"/>
      <c r="M74" s="363"/>
      <c r="N74" s="363"/>
      <c r="O74" s="363"/>
      <c r="P74" s="363"/>
      <c r="Q74" s="363"/>
      <c r="R74" s="363"/>
    </row>
    <row r="75" spans="2:18" x14ac:dyDescent="0.25">
      <c r="I75" s="7"/>
      <c r="J75" s="363"/>
      <c r="K75" s="363"/>
      <c r="L75" s="363"/>
      <c r="M75" s="363"/>
      <c r="N75" s="363"/>
      <c r="O75" s="363"/>
      <c r="P75" s="363"/>
      <c r="Q75" s="363"/>
      <c r="R75" s="363"/>
    </row>
    <row r="76" spans="2:18" x14ac:dyDescent="0.25">
      <c r="I76" s="7"/>
      <c r="J76" s="363"/>
      <c r="K76" s="363"/>
      <c r="L76" s="363"/>
      <c r="M76" s="363"/>
      <c r="N76" s="363"/>
      <c r="O76" s="363"/>
      <c r="P76" s="363"/>
      <c r="Q76" s="363"/>
      <c r="R76" s="363"/>
    </row>
    <row r="77" spans="2:18" x14ac:dyDescent="0.25">
      <c r="I77" s="7"/>
      <c r="J77" s="363"/>
      <c r="K77" s="363"/>
      <c r="L77" s="363"/>
      <c r="M77" s="363"/>
      <c r="N77" s="363"/>
      <c r="O77" s="363"/>
      <c r="P77" s="363"/>
      <c r="Q77" s="363"/>
      <c r="R77" s="363"/>
    </row>
    <row r="78" spans="2:18" s="8" customFormat="1" ht="24.9" customHeight="1" x14ac:dyDescent="0.25">
      <c r="B78" s="28"/>
      <c r="C78" s="3"/>
      <c r="D78" s="4"/>
      <c r="E78" s="4"/>
      <c r="F78" s="4"/>
      <c r="G78" s="472"/>
      <c r="H78" s="5"/>
      <c r="I78" s="11"/>
      <c r="J78" s="365"/>
      <c r="K78" s="365"/>
      <c r="L78" s="365"/>
      <c r="M78" s="365"/>
      <c r="N78" s="365"/>
      <c r="O78" s="365"/>
      <c r="P78" s="365"/>
      <c r="Q78" s="365"/>
      <c r="R78" s="365"/>
    </row>
    <row r="79" spans="2:18" s="23" customFormat="1" ht="20.100000000000001" customHeight="1" x14ac:dyDescent="0.25">
      <c r="B79" s="28"/>
      <c r="C79" s="3"/>
      <c r="D79" s="4"/>
      <c r="E79" s="4"/>
      <c r="F79" s="4"/>
      <c r="G79" s="472"/>
      <c r="H79" s="5"/>
      <c r="I79" s="27"/>
      <c r="J79" s="375"/>
      <c r="K79" s="375"/>
      <c r="L79" s="375"/>
      <c r="M79" s="375"/>
      <c r="N79" s="375"/>
      <c r="O79" s="375"/>
      <c r="P79" s="375"/>
      <c r="Q79" s="375"/>
      <c r="R79" s="375"/>
    </row>
    <row r="80" spans="2:18" x14ac:dyDescent="0.25">
      <c r="J80" s="363"/>
      <c r="K80" s="363"/>
      <c r="L80" s="363"/>
      <c r="M80" s="363"/>
      <c r="N80" s="363"/>
      <c r="O80" s="363"/>
      <c r="P80" s="363"/>
      <c r="Q80" s="363"/>
      <c r="R80" s="363"/>
    </row>
    <row r="81" spans="10:18" x14ac:dyDescent="0.25">
      <c r="J81" s="363"/>
      <c r="K81" s="363"/>
      <c r="L81" s="363"/>
      <c r="M81" s="363"/>
      <c r="N81" s="363"/>
      <c r="O81" s="363"/>
      <c r="P81" s="363"/>
      <c r="Q81" s="363"/>
      <c r="R81" s="363"/>
    </row>
    <row r="82" spans="10:18" x14ac:dyDescent="0.25">
      <c r="J82" s="363"/>
      <c r="K82" s="363"/>
      <c r="L82" s="363"/>
      <c r="M82" s="363"/>
      <c r="N82" s="363"/>
      <c r="O82" s="363"/>
      <c r="P82" s="363"/>
      <c r="Q82" s="363"/>
      <c r="R82" s="363"/>
    </row>
    <row r="83" spans="10:18" x14ac:dyDescent="0.25">
      <c r="J83" s="363"/>
      <c r="K83" s="363"/>
      <c r="L83" s="363"/>
      <c r="M83" s="363"/>
      <c r="N83" s="363"/>
      <c r="O83" s="363"/>
      <c r="P83" s="363"/>
      <c r="Q83" s="363"/>
      <c r="R83" s="363"/>
    </row>
    <row r="84" spans="10:18" x14ac:dyDescent="0.25">
      <c r="J84" s="363"/>
      <c r="K84" s="363"/>
      <c r="L84" s="363"/>
      <c r="M84" s="363"/>
      <c r="N84" s="363"/>
      <c r="O84" s="363"/>
      <c r="P84" s="363"/>
      <c r="Q84" s="363"/>
      <c r="R84" s="363"/>
    </row>
    <row r="85" spans="10:18" x14ac:dyDescent="0.25">
      <c r="J85" s="363"/>
      <c r="K85" s="363"/>
      <c r="L85" s="363"/>
      <c r="M85" s="363"/>
      <c r="N85" s="363"/>
      <c r="O85" s="363"/>
      <c r="P85" s="363"/>
      <c r="Q85" s="363"/>
      <c r="R85" s="363"/>
    </row>
    <row r="86" spans="10:18" x14ac:dyDescent="0.25">
      <c r="J86" s="363"/>
      <c r="K86" s="363"/>
      <c r="L86" s="363"/>
      <c r="M86" s="363"/>
      <c r="N86" s="363"/>
      <c r="O86" s="363"/>
      <c r="P86" s="363"/>
      <c r="Q86" s="363"/>
      <c r="R86" s="363"/>
    </row>
    <row r="87" spans="10:18" x14ac:dyDescent="0.25">
      <c r="J87" s="363"/>
      <c r="K87" s="363"/>
      <c r="L87" s="363"/>
      <c r="M87" s="363"/>
      <c r="N87" s="363"/>
      <c r="O87" s="363"/>
      <c r="P87" s="363"/>
      <c r="Q87" s="363"/>
      <c r="R87" s="363"/>
    </row>
    <row r="88" spans="10:18" x14ac:dyDescent="0.25">
      <c r="J88" s="363"/>
      <c r="K88" s="363"/>
      <c r="L88" s="363"/>
      <c r="M88" s="363"/>
      <c r="N88" s="363"/>
      <c r="O88" s="363"/>
      <c r="P88" s="363"/>
      <c r="Q88" s="363"/>
      <c r="R88" s="363"/>
    </row>
    <row r="89" spans="10:18" x14ac:dyDescent="0.25">
      <c r="J89" s="363"/>
      <c r="K89" s="363"/>
      <c r="L89" s="363"/>
      <c r="M89" s="363"/>
      <c r="N89" s="363"/>
      <c r="O89" s="363"/>
      <c r="P89" s="363"/>
      <c r="Q89" s="363"/>
      <c r="R89" s="363"/>
    </row>
    <row r="90" spans="10:18" x14ac:dyDescent="0.25">
      <c r="J90" s="363"/>
      <c r="K90" s="363"/>
      <c r="L90" s="363"/>
      <c r="M90" s="363"/>
      <c r="N90" s="363"/>
      <c r="O90" s="363"/>
      <c r="P90" s="363"/>
      <c r="Q90" s="363"/>
      <c r="R90" s="363"/>
    </row>
    <row r="91" spans="10:18" x14ac:dyDescent="0.25">
      <c r="J91" s="363"/>
      <c r="K91" s="363"/>
      <c r="L91" s="363"/>
      <c r="M91" s="363"/>
      <c r="N91" s="363"/>
      <c r="O91" s="363"/>
      <c r="P91" s="363"/>
      <c r="Q91" s="363"/>
      <c r="R91" s="363"/>
    </row>
    <row r="92" spans="10:18" x14ac:dyDescent="0.25">
      <c r="J92" s="363"/>
      <c r="K92" s="363"/>
      <c r="L92" s="363"/>
      <c r="M92" s="363"/>
      <c r="N92" s="363"/>
      <c r="O92" s="363"/>
      <c r="P92" s="363"/>
      <c r="Q92" s="363"/>
      <c r="R92" s="363"/>
    </row>
    <row r="93" spans="10:18" x14ac:dyDescent="0.25">
      <c r="J93" s="363"/>
      <c r="K93" s="363"/>
      <c r="L93" s="363"/>
      <c r="M93" s="363"/>
      <c r="N93" s="363"/>
      <c r="O93" s="363"/>
      <c r="P93" s="363"/>
      <c r="Q93" s="363"/>
      <c r="R93" s="363"/>
    </row>
    <row r="94" spans="10:18" x14ac:dyDescent="0.25">
      <c r="J94" s="363"/>
      <c r="K94" s="363"/>
      <c r="L94" s="363"/>
      <c r="M94" s="363"/>
      <c r="N94" s="363"/>
      <c r="O94" s="363"/>
      <c r="P94" s="363"/>
      <c r="Q94" s="363"/>
      <c r="R94" s="363"/>
    </row>
    <row r="95" spans="10:18" x14ac:dyDescent="0.25">
      <c r="J95" s="363"/>
      <c r="K95" s="363"/>
      <c r="L95" s="363"/>
      <c r="M95" s="363"/>
      <c r="N95" s="363"/>
      <c r="O95" s="363"/>
      <c r="P95" s="363"/>
      <c r="Q95" s="363"/>
      <c r="R95" s="363"/>
    </row>
    <row r="96" spans="10:18" x14ac:dyDescent="0.25">
      <c r="J96" s="363"/>
      <c r="K96" s="363"/>
      <c r="L96" s="363"/>
      <c r="M96" s="363"/>
      <c r="N96" s="363"/>
      <c r="O96" s="363"/>
      <c r="P96" s="363"/>
      <c r="Q96" s="363"/>
      <c r="R96" s="363"/>
    </row>
    <row r="97" spans="10:18" x14ac:dyDescent="0.25">
      <c r="J97" s="363"/>
      <c r="K97" s="363"/>
      <c r="L97" s="363"/>
      <c r="M97" s="363"/>
      <c r="N97" s="363"/>
      <c r="O97" s="363"/>
      <c r="P97" s="363"/>
      <c r="Q97" s="363"/>
      <c r="R97" s="363"/>
    </row>
    <row r="98" spans="10:18" x14ac:dyDescent="0.25">
      <c r="J98" s="363"/>
      <c r="K98" s="363"/>
      <c r="L98" s="363"/>
      <c r="M98" s="363"/>
      <c r="N98" s="363"/>
      <c r="O98" s="363"/>
      <c r="P98" s="363"/>
      <c r="Q98" s="363"/>
      <c r="R98" s="363"/>
    </row>
    <row r="99" spans="10:18" x14ac:dyDescent="0.25">
      <c r="J99" s="363"/>
      <c r="K99" s="363"/>
      <c r="L99" s="363"/>
      <c r="M99" s="363"/>
      <c r="N99" s="363"/>
      <c r="O99" s="363"/>
      <c r="P99" s="363"/>
      <c r="Q99" s="363"/>
      <c r="R99" s="363"/>
    </row>
    <row r="100" spans="10:18" x14ac:dyDescent="0.25">
      <c r="J100" s="363"/>
      <c r="K100" s="363"/>
      <c r="L100" s="363"/>
      <c r="M100" s="363"/>
      <c r="N100" s="363"/>
      <c r="O100" s="363"/>
      <c r="P100" s="363"/>
      <c r="Q100" s="363"/>
      <c r="R100" s="363"/>
    </row>
    <row r="101" spans="10:18" x14ac:dyDescent="0.25">
      <c r="J101" s="363"/>
      <c r="K101" s="363"/>
      <c r="L101" s="363"/>
      <c r="M101" s="363"/>
      <c r="N101" s="363"/>
      <c r="O101" s="363"/>
      <c r="P101" s="363"/>
      <c r="Q101" s="363"/>
      <c r="R101" s="363"/>
    </row>
    <row r="102" spans="10:18" x14ac:dyDescent="0.25">
      <c r="J102" s="363"/>
      <c r="K102" s="363"/>
      <c r="L102" s="363"/>
      <c r="M102" s="363"/>
      <c r="N102" s="363"/>
      <c r="O102" s="363"/>
      <c r="P102" s="363"/>
      <c r="Q102" s="363"/>
      <c r="R102" s="363"/>
    </row>
    <row r="103" spans="10:18" x14ac:dyDescent="0.25">
      <c r="J103" s="363"/>
      <c r="K103" s="363"/>
      <c r="L103" s="363"/>
      <c r="M103" s="363"/>
      <c r="N103" s="363"/>
      <c r="O103" s="363"/>
      <c r="P103" s="363"/>
      <c r="Q103" s="363"/>
      <c r="R103" s="363"/>
    </row>
    <row r="104" spans="10:18" x14ac:dyDescent="0.25">
      <c r="J104" s="363"/>
      <c r="K104" s="363"/>
      <c r="L104" s="363"/>
      <c r="M104" s="363"/>
      <c r="N104" s="363"/>
      <c r="O104" s="363"/>
      <c r="P104" s="363"/>
      <c r="Q104" s="363"/>
      <c r="R104" s="363"/>
    </row>
    <row r="105" spans="10:18" x14ac:dyDescent="0.25">
      <c r="J105" s="363"/>
      <c r="K105" s="363"/>
      <c r="L105" s="363"/>
      <c r="M105" s="363"/>
      <c r="N105" s="363"/>
      <c r="O105" s="363"/>
      <c r="P105" s="363"/>
      <c r="Q105" s="363"/>
      <c r="R105" s="363"/>
    </row>
    <row r="106" spans="10:18" x14ac:dyDescent="0.25">
      <c r="J106" s="363"/>
      <c r="K106" s="363"/>
      <c r="L106" s="363"/>
      <c r="M106" s="363"/>
      <c r="N106" s="363"/>
      <c r="O106" s="363"/>
      <c r="P106" s="363"/>
      <c r="Q106" s="363"/>
      <c r="R106" s="363"/>
    </row>
    <row r="107" spans="10:18" x14ac:dyDescent="0.25">
      <c r="J107" s="363"/>
      <c r="K107" s="363"/>
      <c r="L107" s="363"/>
      <c r="M107" s="363"/>
      <c r="N107" s="363"/>
      <c r="O107" s="363"/>
      <c r="P107" s="363"/>
      <c r="Q107" s="363"/>
      <c r="R107" s="363"/>
    </row>
    <row r="108" spans="10:18" x14ac:dyDescent="0.25">
      <c r="J108" s="363"/>
      <c r="K108" s="363"/>
      <c r="L108" s="363"/>
      <c r="M108" s="363"/>
      <c r="N108" s="363"/>
      <c r="O108" s="363"/>
      <c r="P108" s="363"/>
      <c r="Q108" s="363"/>
      <c r="R108" s="363"/>
    </row>
    <row r="109" spans="10:18" x14ac:dyDescent="0.25">
      <c r="J109" s="363"/>
      <c r="K109" s="363"/>
      <c r="L109" s="363"/>
      <c r="M109" s="363"/>
      <c r="N109" s="363"/>
      <c r="O109" s="363"/>
      <c r="P109" s="363"/>
      <c r="Q109" s="363"/>
      <c r="R109" s="363"/>
    </row>
    <row r="110" spans="10:18" x14ac:dyDescent="0.25">
      <c r="J110" s="363"/>
      <c r="K110" s="363"/>
      <c r="L110" s="363"/>
      <c r="M110" s="363"/>
      <c r="N110" s="363"/>
      <c r="O110" s="363"/>
      <c r="P110" s="363"/>
      <c r="Q110" s="363"/>
      <c r="R110" s="363"/>
    </row>
    <row r="111" spans="10:18" x14ac:dyDescent="0.25">
      <c r="J111" s="363"/>
      <c r="K111" s="363"/>
      <c r="L111" s="363"/>
      <c r="M111" s="363"/>
      <c r="N111" s="363"/>
      <c r="O111" s="363"/>
      <c r="P111" s="363"/>
      <c r="Q111" s="363"/>
      <c r="R111" s="363"/>
    </row>
    <row r="112" spans="10:18" x14ac:dyDescent="0.25">
      <c r="J112" s="363"/>
      <c r="K112" s="363"/>
      <c r="L112" s="363"/>
      <c r="M112" s="363"/>
      <c r="N112" s="363"/>
      <c r="O112" s="363"/>
      <c r="P112" s="363"/>
      <c r="Q112" s="363"/>
      <c r="R112" s="363"/>
    </row>
    <row r="113" spans="10:18" x14ac:dyDescent="0.25">
      <c r="J113" s="363"/>
      <c r="K113" s="363"/>
      <c r="L113" s="363"/>
      <c r="M113" s="363"/>
      <c r="N113" s="363"/>
      <c r="O113" s="363"/>
      <c r="P113" s="363"/>
      <c r="Q113" s="363"/>
      <c r="R113" s="363"/>
    </row>
    <row r="114" spans="10:18" x14ac:dyDescent="0.25">
      <c r="J114" s="363"/>
      <c r="K114" s="363"/>
      <c r="L114" s="363"/>
      <c r="M114" s="363"/>
      <c r="N114" s="363"/>
      <c r="O114" s="363"/>
      <c r="P114" s="363"/>
      <c r="Q114" s="363"/>
      <c r="R114" s="363"/>
    </row>
    <row r="115" spans="10:18" x14ac:dyDescent="0.25">
      <c r="J115" s="363"/>
      <c r="K115" s="363"/>
      <c r="L115" s="363"/>
      <c r="M115" s="363"/>
      <c r="N115" s="363"/>
      <c r="O115" s="363"/>
      <c r="P115" s="363"/>
      <c r="Q115" s="363"/>
      <c r="R115" s="363"/>
    </row>
    <row r="116" spans="10:18" x14ac:dyDescent="0.25">
      <c r="J116" s="363"/>
      <c r="K116" s="363"/>
      <c r="L116" s="363"/>
      <c r="M116" s="363"/>
      <c r="N116" s="363"/>
      <c r="O116" s="363"/>
      <c r="P116" s="363"/>
      <c r="Q116" s="363"/>
      <c r="R116" s="363"/>
    </row>
    <row r="117" spans="10:18" x14ac:dyDescent="0.25">
      <c r="J117" s="363"/>
      <c r="K117" s="363"/>
      <c r="L117" s="363"/>
      <c r="M117" s="363"/>
      <c r="N117" s="363"/>
      <c r="O117" s="363"/>
      <c r="P117" s="363"/>
      <c r="Q117" s="363"/>
      <c r="R117" s="363"/>
    </row>
    <row r="118" spans="10:18" x14ac:dyDescent="0.25">
      <c r="J118" s="363"/>
      <c r="K118" s="363"/>
      <c r="L118" s="363"/>
      <c r="M118" s="363"/>
      <c r="N118" s="363"/>
      <c r="O118" s="363"/>
      <c r="P118" s="363"/>
      <c r="Q118" s="363"/>
      <c r="R118" s="363"/>
    </row>
    <row r="119" spans="10:18" x14ac:dyDescent="0.25">
      <c r="J119" s="363"/>
      <c r="K119" s="363"/>
      <c r="L119" s="363"/>
      <c r="M119" s="363"/>
      <c r="N119" s="363"/>
      <c r="O119" s="363"/>
      <c r="P119" s="363"/>
      <c r="Q119" s="363"/>
      <c r="R119" s="363"/>
    </row>
    <row r="120" spans="10:18" x14ac:dyDescent="0.25">
      <c r="J120" s="363"/>
      <c r="K120" s="363"/>
      <c r="L120" s="363"/>
      <c r="M120" s="363"/>
      <c r="N120" s="363"/>
      <c r="O120" s="363"/>
      <c r="P120" s="363"/>
      <c r="Q120" s="363"/>
      <c r="R120" s="363"/>
    </row>
    <row r="121" spans="10:18" x14ac:dyDescent="0.25">
      <c r="J121" s="363"/>
      <c r="K121" s="363"/>
      <c r="L121" s="363"/>
      <c r="M121" s="363"/>
      <c r="N121" s="363"/>
      <c r="O121" s="363"/>
      <c r="P121" s="363"/>
      <c r="Q121" s="363"/>
      <c r="R121" s="363"/>
    </row>
    <row r="122" spans="10:18" x14ac:dyDescent="0.25">
      <c r="J122" s="363"/>
      <c r="K122" s="363"/>
      <c r="L122" s="363"/>
      <c r="M122" s="363"/>
      <c r="N122" s="363"/>
      <c r="O122" s="363"/>
      <c r="P122" s="363"/>
      <c r="Q122" s="363"/>
      <c r="R122" s="363"/>
    </row>
    <row r="123" spans="10:18" x14ac:dyDescent="0.25">
      <c r="J123" s="363"/>
      <c r="K123" s="363"/>
      <c r="L123" s="363"/>
      <c r="M123" s="363"/>
      <c r="N123" s="363"/>
      <c r="O123" s="363"/>
      <c r="P123" s="363"/>
      <c r="Q123" s="363"/>
      <c r="R123" s="363"/>
    </row>
    <row r="124" spans="10:18" x14ac:dyDescent="0.25">
      <c r="J124" s="363"/>
      <c r="K124" s="363"/>
      <c r="L124" s="363"/>
      <c r="M124" s="363"/>
      <c r="N124" s="363"/>
      <c r="O124" s="363"/>
      <c r="P124" s="363"/>
      <c r="Q124" s="363"/>
      <c r="R124" s="363"/>
    </row>
    <row r="125" spans="10:18" x14ac:dyDescent="0.25">
      <c r="J125" s="363"/>
      <c r="K125" s="363"/>
      <c r="L125" s="363"/>
      <c r="M125" s="363"/>
      <c r="N125" s="363"/>
      <c r="O125" s="363"/>
      <c r="P125" s="363"/>
      <c r="Q125" s="363"/>
      <c r="R125" s="363"/>
    </row>
    <row r="126" spans="10:18" x14ac:dyDescent="0.25">
      <c r="J126" s="363"/>
      <c r="K126" s="363"/>
      <c r="L126" s="363"/>
      <c r="M126" s="363"/>
      <c r="N126" s="363"/>
      <c r="O126" s="363"/>
      <c r="P126" s="363"/>
      <c r="Q126" s="363"/>
      <c r="R126" s="363"/>
    </row>
    <row r="127" spans="10:18" x14ac:dyDescent="0.25">
      <c r="J127" s="363"/>
      <c r="K127" s="363"/>
      <c r="L127" s="363"/>
      <c r="M127" s="363"/>
      <c r="N127" s="363"/>
      <c r="O127" s="363"/>
      <c r="P127" s="363"/>
      <c r="Q127" s="363"/>
      <c r="R127" s="363"/>
    </row>
    <row r="128" spans="10:18" x14ac:dyDescent="0.25">
      <c r="J128" s="363"/>
      <c r="K128" s="363"/>
      <c r="L128" s="363"/>
      <c r="M128" s="363"/>
      <c r="N128" s="363"/>
      <c r="O128" s="363"/>
      <c r="P128" s="363"/>
      <c r="Q128" s="363"/>
      <c r="R128" s="363"/>
    </row>
    <row r="129" spans="2:18" x14ac:dyDescent="0.25">
      <c r="J129" s="363"/>
      <c r="K129" s="363"/>
      <c r="L129" s="363"/>
      <c r="M129" s="363"/>
      <c r="N129" s="363"/>
      <c r="O129" s="363"/>
      <c r="P129" s="363"/>
      <c r="Q129" s="363"/>
      <c r="R129" s="363"/>
    </row>
    <row r="130" spans="2:18" x14ac:dyDescent="0.25">
      <c r="J130" s="363"/>
      <c r="K130" s="363"/>
      <c r="L130" s="363"/>
      <c r="M130" s="363"/>
      <c r="N130" s="363"/>
      <c r="O130" s="363"/>
      <c r="P130" s="363"/>
      <c r="Q130" s="363"/>
      <c r="R130" s="363"/>
    </row>
    <row r="131" spans="2:18" s="23" customFormat="1" ht="20.100000000000001" customHeight="1" x14ac:dyDescent="0.25">
      <c r="B131" s="28"/>
      <c r="C131" s="3"/>
      <c r="D131" s="4"/>
      <c r="E131" s="4"/>
      <c r="F131" s="4"/>
      <c r="G131" s="472"/>
      <c r="H131" s="5"/>
      <c r="I131" s="27"/>
      <c r="J131" s="375"/>
      <c r="K131" s="375"/>
      <c r="L131" s="375"/>
      <c r="M131" s="375"/>
      <c r="N131" s="375"/>
      <c r="O131" s="375"/>
      <c r="P131" s="375"/>
      <c r="Q131" s="375"/>
      <c r="R131" s="375"/>
    </row>
    <row r="132" spans="2:18" x14ac:dyDescent="0.25">
      <c r="J132" s="363"/>
      <c r="K132" s="363"/>
      <c r="L132" s="363"/>
      <c r="M132" s="363"/>
      <c r="N132" s="363"/>
      <c r="O132" s="363"/>
      <c r="P132" s="363"/>
      <c r="Q132" s="363"/>
      <c r="R132" s="363"/>
    </row>
    <row r="133" spans="2:18" x14ac:dyDescent="0.25">
      <c r="J133" s="363"/>
      <c r="K133" s="363"/>
      <c r="L133" s="363"/>
      <c r="M133" s="363"/>
      <c r="N133" s="363"/>
      <c r="O133" s="363"/>
      <c r="P133" s="363"/>
      <c r="Q133" s="363"/>
      <c r="R133" s="363"/>
    </row>
    <row r="134" spans="2:18" x14ac:dyDescent="0.25">
      <c r="J134" s="363"/>
      <c r="K134" s="363"/>
      <c r="L134" s="363"/>
      <c r="M134" s="363"/>
      <c r="N134" s="363"/>
      <c r="O134" s="363"/>
      <c r="P134" s="363"/>
      <c r="Q134" s="363"/>
      <c r="R134" s="363"/>
    </row>
    <row r="135" spans="2:18" x14ac:dyDescent="0.25">
      <c r="I135" s="6"/>
      <c r="J135" s="363"/>
      <c r="K135" s="363"/>
      <c r="L135" s="363"/>
      <c r="M135" s="363"/>
      <c r="N135" s="363"/>
      <c r="O135" s="363"/>
      <c r="P135" s="363"/>
      <c r="Q135" s="363"/>
      <c r="R135" s="363"/>
    </row>
    <row r="136" spans="2:18" x14ac:dyDescent="0.25">
      <c r="I136" s="7"/>
      <c r="J136" s="363"/>
      <c r="K136" s="363"/>
      <c r="L136" s="363"/>
      <c r="M136" s="363"/>
      <c r="N136" s="363"/>
      <c r="O136" s="363"/>
      <c r="P136" s="363"/>
      <c r="Q136" s="363"/>
      <c r="R136" s="363"/>
    </row>
    <row r="137" spans="2:18" x14ac:dyDescent="0.25">
      <c r="I137" s="7"/>
      <c r="J137" s="363"/>
      <c r="K137" s="363"/>
      <c r="L137" s="363"/>
      <c r="M137" s="363"/>
      <c r="N137" s="363"/>
      <c r="O137" s="363"/>
      <c r="P137" s="363"/>
      <c r="Q137" s="363"/>
      <c r="R137" s="363"/>
    </row>
    <row r="138" spans="2:18" x14ac:dyDescent="0.25">
      <c r="I138" s="7"/>
      <c r="J138" s="363"/>
      <c r="K138" s="363"/>
      <c r="L138" s="363"/>
      <c r="M138" s="363"/>
      <c r="N138" s="363"/>
      <c r="O138" s="363"/>
      <c r="P138" s="363"/>
      <c r="Q138" s="363"/>
      <c r="R138" s="363"/>
    </row>
    <row r="139" spans="2:18" s="8" customFormat="1" ht="24.9" customHeight="1" x14ac:dyDescent="0.25">
      <c r="B139" s="28"/>
      <c r="C139" s="3"/>
      <c r="D139" s="4"/>
      <c r="E139" s="4"/>
      <c r="F139" s="4"/>
      <c r="G139" s="472"/>
      <c r="H139" s="5"/>
      <c r="I139" s="11"/>
      <c r="J139" s="365"/>
      <c r="K139" s="365"/>
      <c r="L139" s="365"/>
      <c r="M139" s="365"/>
      <c r="N139" s="365"/>
      <c r="O139" s="365"/>
      <c r="P139" s="365"/>
      <c r="Q139" s="365"/>
      <c r="R139" s="365"/>
    </row>
    <row r="140" spans="2:18" s="23" customFormat="1" ht="20.100000000000001" customHeight="1" x14ac:dyDescent="0.25">
      <c r="B140" s="28"/>
      <c r="C140" s="3"/>
      <c r="D140" s="4"/>
      <c r="E140" s="4"/>
      <c r="F140" s="4"/>
      <c r="G140" s="472"/>
      <c r="H140" s="5"/>
      <c r="I140" s="27"/>
      <c r="J140" s="375"/>
      <c r="K140" s="375"/>
      <c r="L140" s="375"/>
      <c r="M140" s="375"/>
      <c r="N140" s="375"/>
      <c r="O140" s="375"/>
      <c r="P140" s="375"/>
      <c r="Q140" s="375"/>
      <c r="R140" s="375"/>
    </row>
    <row r="141" spans="2:18" x14ac:dyDescent="0.25">
      <c r="J141" s="363"/>
      <c r="K141" s="363"/>
      <c r="L141" s="363"/>
      <c r="M141" s="363"/>
      <c r="N141" s="363"/>
      <c r="O141" s="363"/>
      <c r="P141" s="363"/>
      <c r="Q141" s="363"/>
      <c r="R141" s="363"/>
    </row>
    <row r="142" spans="2:18" x14ac:dyDescent="0.25">
      <c r="J142" s="363"/>
      <c r="K142" s="363"/>
      <c r="L142" s="363"/>
      <c r="M142" s="363"/>
      <c r="N142" s="363"/>
      <c r="O142" s="363"/>
      <c r="P142" s="363"/>
      <c r="Q142" s="363"/>
      <c r="R142" s="363"/>
    </row>
    <row r="143" spans="2:18" x14ac:dyDescent="0.25">
      <c r="J143" s="363"/>
      <c r="K143" s="363"/>
      <c r="L143" s="363"/>
      <c r="M143" s="363"/>
      <c r="N143" s="363"/>
      <c r="O143" s="363"/>
      <c r="P143" s="363"/>
      <c r="Q143" s="363"/>
      <c r="R143" s="363"/>
    </row>
    <row r="144" spans="2:18" x14ac:dyDescent="0.25">
      <c r="J144" s="363"/>
      <c r="K144" s="363"/>
      <c r="L144" s="363"/>
      <c r="M144" s="363"/>
      <c r="N144" s="363"/>
      <c r="O144" s="363"/>
      <c r="P144" s="363"/>
      <c r="Q144" s="363"/>
      <c r="R144" s="363"/>
    </row>
    <row r="145" spans="10:18" x14ac:dyDescent="0.25">
      <c r="J145" s="363"/>
      <c r="K145" s="363"/>
      <c r="L145" s="363"/>
      <c r="M145" s="363"/>
      <c r="N145" s="363"/>
      <c r="O145" s="363"/>
      <c r="P145" s="363"/>
      <c r="Q145" s="363"/>
      <c r="R145" s="363"/>
    </row>
    <row r="146" spans="10:18" x14ac:dyDescent="0.25">
      <c r="J146" s="363"/>
      <c r="K146" s="363"/>
      <c r="L146" s="363"/>
      <c r="M146" s="363"/>
      <c r="N146" s="363"/>
      <c r="O146" s="363"/>
      <c r="P146" s="363"/>
      <c r="Q146" s="363"/>
      <c r="R146" s="363"/>
    </row>
    <row r="147" spans="10:18" x14ac:dyDescent="0.25">
      <c r="J147" s="363"/>
      <c r="K147" s="363"/>
      <c r="L147" s="363"/>
      <c r="M147" s="363"/>
      <c r="N147" s="363"/>
      <c r="O147" s="363"/>
      <c r="P147" s="363"/>
      <c r="Q147" s="363"/>
      <c r="R147" s="363"/>
    </row>
    <row r="148" spans="10:18" x14ac:dyDescent="0.25">
      <c r="J148" s="363"/>
      <c r="K148" s="363"/>
      <c r="L148" s="363"/>
      <c r="M148" s="363"/>
      <c r="N148" s="363"/>
      <c r="O148" s="363"/>
      <c r="P148" s="363"/>
      <c r="Q148" s="363"/>
      <c r="R148" s="363"/>
    </row>
    <row r="149" spans="10:18" x14ac:dyDescent="0.25">
      <c r="J149" s="363"/>
      <c r="K149" s="363"/>
      <c r="L149" s="363"/>
      <c r="M149" s="363"/>
      <c r="N149" s="363"/>
      <c r="O149" s="363"/>
      <c r="P149" s="363"/>
      <c r="Q149" s="363"/>
      <c r="R149" s="363"/>
    </row>
    <row r="150" spans="10:18" x14ac:dyDescent="0.25">
      <c r="J150" s="363"/>
      <c r="K150" s="363"/>
      <c r="L150" s="363"/>
      <c r="M150" s="363"/>
      <c r="N150" s="363"/>
      <c r="O150" s="363"/>
      <c r="P150" s="363"/>
      <c r="Q150" s="363"/>
      <c r="R150" s="363"/>
    </row>
    <row r="151" spans="10:18" x14ac:dyDescent="0.25">
      <c r="J151" s="363"/>
      <c r="K151" s="363"/>
      <c r="L151" s="363"/>
      <c r="M151" s="363"/>
      <c r="N151" s="363"/>
      <c r="O151" s="363"/>
      <c r="P151" s="363"/>
      <c r="Q151" s="363"/>
      <c r="R151" s="363"/>
    </row>
    <row r="152" spans="10:18" x14ac:dyDescent="0.25">
      <c r="J152" s="363"/>
      <c r="K152" s="363"/>
      <c r="L152" s="363"/>
      <c r="M152" s="363"/>
      <c r="N152" s="363"/>
      <c r="O152" s="363"/>
      <c r="P152" s="363"/>
      <c r="Q152" s="363"/>
      <c r="R152" s="363"/>
    </row>
    <row r="153" spans="10:18" x14ac:dyDescent="0.25">
      <c r="J153" s="363"/>
      <c r="K153" s="363"/>
      <c r="L153" s="363"/>
      <c r="M153" s="363"/>
      <c r="N153" s="363"/>
      <c r="O153" s="363"/>
      <c r="P153" s="363"/>
      <c r="Q153" s="363"/>
      <c r="R153" s="363"/>
    </row>
    <row r="154" spans="10:18" x14ac:dyDescent="0.25">
      <c r="J154" s="363"/>
      <c r="K154" s="363"/>
      <c r="L154" s="363"/>
      <c r="M154" s="363"/>
      <c r="N154" s="363"/>
      <c r="O154" s="363"/>
      <c r="P154" s="363"/>
      <c r="Q154" s="363"/>
      <c r="R154" s="363"/>
    </row>
    <row r="155" spans="10:18" x14ac:dyDescent="0.25">
      <c r="J155" s="363"/>
      <c r="K155" s="363"/>
      <c r="L155" s="363"/>
      <c r="M155" s="363"/>
      <c r="N155" s="363"/>
      <c r="O155" s="363"/>
      <c r="P155" s="363"/>
      <c r="Q155" s="363"/>
      <c r="R155" s="363"/>
    </row>
    <row r="156" spans="10:18" x14ac:dyDescent="0.25">
      <c r="J156" s="363"/>
      <c r="K156" s="363"/>
      <c r="L156" s="363"/>
      <c r="M156" s="363"/>
      <c r="N156" s="363"/>
      <c r="O156" s="363"/>
      <c r="P156" s="363"/>
      <c r="Q156" s="363"/>
      <c r="R156" s="363"/>
    </row>
    <row r="157" spans="10:18" x14ac:dyDescent="0.25">
      <c r="J157" s="363"/>
      <c r="K157" s="363"/>
      <c r="L157" s="363"/>
      <c r="M157" s="363"/>
      <c r="N157" s="363"/>
      <c r="O157" s="363"/>
      <c r="P157" s="363"/>
      <c r="Q157" s="363"/>
      <c r="R157" s="363"/>
    </row>
    <row r="158" spans="10:18" x14ac:dyDescent="0.25">
      <c r="J158" s="363"/>
      <c r="K158" s="363"/>
      <c r="L158" s="363"/>
      <c r="M158" s="363"/>
      <c r="N158" s="363"/>
      <c r="O158" s="363"/>
      <c r="P158" s="363"/>
      <c r="Q158" s="363"/>
      <c r="R158" s="363"/>
    </row>
    <row r="159" spans="10:18" x14ac:dyDescent="0.25">
      <c r="J159" s="363"/>
      <c r="K159" s="363"/>
      <c r="L159" s="363"/>
      <c r="M159" s="363"/>
      <c r="N159" s="363"/>
      <c r="O159" s="363"/>
      <c r="P159" s="363"/>
      <c r="Q159" s="363"/>
      <c r="R159" s="363"/>
    </row>
    <row r="160" spans="10:18" x14ac:dyDescent="0.25">
      <c r="J160" s="363"/>
      <c r="K160" s="363"/>
      <c r="L160" s="363"/>
      <c r="M160" s="363"/>
      <c r="N160" s="363"/>
      <c r="O160" s="363"/>
      <c r="P160" s="363"/>
      <c r="Q160" s="363"/>
      <c r="R160" s="363"/>
    </row>
    <row r="161" spans="10:18" x14ac:dyDescent="0.25">
      <c r="J161" s="363"/>
      <c r="K161" s="363"/>
      <c r="L161" s="363"/>
      <c r="M161" s="363"/>
      <c r="N161" s="363"/>
      <c r="O161" s="363"/>
      <c r="P161" s="363"/>
      <c r="Q161" s="363"/>
      <c r="R161" s="363"/>
    </row>
    <row r="162" spans="10:18" x14ac:dyDescent="0.25">
      <c r="J162" s="363"/>
      <c r="K162" s="363"/>
      <c r="L162" s="363"/>
      <c r="M162" s="363"/>
      <c r="N162" s="363"/>
      <c r="O162" s="363"/>
      <c r="P162" s="363"/>
      <c r="Q162" s="363"/>
      <c r="R162" s="363"/>
    </row>
    <row r="163" spans="10:18" x14ac:dyDescent="0.25">
      <c r="J163" s="363"/>
      <c r="K163" s="363"/>
      <c r="L163" s="363"/>
      <c r="M163" s="363"/>
      <c r="N163" s="363"/>
      <c r="O163" s="363"/>
      <c r="P163" s="363"/>
      <c r="Q163" s="363"/>
      <c r="R163" s="363"/>
    </row>
    <row r="164" spans="10:18" x14ac:dyDescent="0.25">
      <c r="J164" s="363"/>
      <c r="K164" s="363"/>
      <c r="L164" s="363"/>
      <c r="M164" s="363"/>
      <c r="N164" s="363"/>
      <c r="O164" s="363"/>
      <c r="P164" s="363"/>
      <c r="Q164" s="363"/>
      <c r="R164" s="363"/>
    </row>
    <row r="165" spans="10:18" x14ac:dyDescent="0.25">
      <c r="J165" s="363"/>
      <c r="K165" s="363"/>
      <c r="L165" s="363"/>
      <c r="M165" s="363"/>
      <c r="N165" s="363"/>
      <c r="O165" s="363"/>
      <c r="P165" s="363"/>
      <c r="Q165" s="363"/>
      <c r="R165" s="363"/>
    </row>
    <row r="166" spans="10:18" x14ac:dyDescent="0.25">
      <c r="J166" s="363"/>
      <c r="K166" s="363"/>
      <c r="L166" s="363"/>
      <c r="M166" s="363"/>
      <c r="N166" s="363"/>
      <c r="O166" s="363"/>
      <c r="P166" s="363"/>
      <c r="Q166" s="363"/>
      <c r="R166" s="363"/>
    </row>
    <row r="167" spans="10:18" x14ac:dyDescent="0.25">
      <c r="J167" s="363"/>
      <c r="K167" s="363"/>
      <c r="L167" s="363"/>
      <c r="M167" s="363"/>
      <c r="N167" s="363"/>
      <c r="O167" s="363"/>
      <c r="P167" s="363"/>
      <c r="Q167" s="363"/>
      <c r="R167" s="363"/>
    </row>
    <row r="168" spans="10:18" x14ac:dyDescent="0.25">
      <c r="J168" s="363"/>
      <c r="K168" s="363"/>
      <c r="L168" s="363"/>
      <c r="M168" s="363"/>
      <c r="N168" s="363"/>
      <c r="O168" s="363"/>
      <c r="P168" s="363"/>
      <c r="Q168" s="363"/>
      <c r="R168" s="363"/>
    </row>
    <row r="169" spans="10:18" x14ac:dyDescent="0.25">
      <c r="J169" s="363"/>
      <c r="K169" s="363"/>
      <c r="L169" s="363"/>
      <c r="M169" s="363"/>
      <c r="N169" s="363"/>
      <c r="O169" s="363"/>
      <c r="P169" s="363"/>
      <c r="Q169" s="363"/>
      <c r="R169" s="363"/>
    </row>
    <row r="170" spans="10:18" x14ac:dyDescent="0.25">
      <c r="J170" s="363"/>
      <c r="K170" s="363"/>
      <c r="L170" s="363"/>
      <c r="M170" s="363"/>
      <c r="N170" s="363"/>
      <c r="O170" s="363"/>
      <c r="P170" s="363"/>
      <c r="Q170" s="363"/>
      <c r="R170" s="363"/>
    </row>
    <row r="171" spans="10:18" x14ac:dyDescent="0.25">
      <c r="J171" s="363"/>
      <c r="K171" s="363"/>
      <c r="L171" s="363"/>
      <c r="M171" s="363"/>
      <c r="N171" s="363"/>
      <c r="O171" s="363"/>
      <c r="P171" s="363"/>
      <c r="Q171" s="363"/>
      <c r="R171" s="363"/>
    </row>
    <row r="172" spans="10:18" x14ac:dyDescent="0.25">
      <c r="J172" s="363"/>
      <c r="K172" s="363"/>
      <c r="L172" s="363"/>
      <c r="M172" s="363"/>
      <c r="N172" s="363"/>
      <c r="O172" s="363"/>
      <c r="P172" s="363"/>
      <c r="Q172" s="363"/>
      <c r="R172" s="363"/>
    </row>
    <row r="173" spans="10:18" x14ac:dyDescent="0.25">
      <c r="J173" s="363"/>
      <c r="K173" s="363"/>
      <c r="L173" s="363"/>
      <c r="M173" s="363"/>
      <c r="N173" s="363"/>
      <c r="O173" s="363"/>
      <c r="P173" s="363"/>
      <c r="Q173" s="363"/>
      <c r="R173" s="363"/>
    </row>
    <row r="174" spans="10:18" x14ac:dyDescent="0.25">
      <c r="J174" s="363"/>
      <c r="K174" s="363"/>
      <c r="L174" s="363"/>
      <c r="M174" s="363"/>
      <c r="N174" s="363"/>
      <c r="O174" s="363"/>
      <c r="P174" s="363"/>
      <c r="Q174" s="363"/>
      <c r="R174" s="363"/>
    </row>
    <row r="175" spans="10:18" x14ac:dyDescent="0.25">
      <c r="J175" s="363"/>
      <c r="K175" s="363"/>
      <c r="L175" s="363"/>
      <c r="M175" s="363"/>
      <c r="N175" s="363"/>
      <c r="O175" s="363"/>
      <c r="P175" s="363"/>
      <c r="Q175" s="363"/>
      <c r="R175" s="363"/>
    </row>
    <row r="176" spans="10:18" x14ac:dyDescent="0.25">
      <c r="J176" s="363"/>
      <c r="K176" s="363"/>
      <c r="L176" s="363"/>
      <c r="M176" s="363"/>
      <c r="N176" s="363"/>
      <c r="O176" s="363"/>
      <c r="P176" s="363"/>
      <c r="Q176" s="363"/>
      <c r="R176" s="363"/>
    </row>
    <row r="177" spans="2:18" x14ac:dyDescent="0.25">
      <c r="J177" s="363"/>
      <c r="K177" s="363"/>
      <c r="L177" s="363"/>
      <c r="M177" s="363"/>
      <c r="N177" s="363"/>
      <c r="O177" s="363"/>
      <c r="P177" s="363"/>
      <c r="Q177" s="363"/>
      <c r="R177" s="363"/>
    </row>
    <row r="178" spans="2:18" x14ac:dyDescent="0.25">
      <c r="J178" s="363"/>
      <c r="K178" s="363"/>
      <c r="L178" s="363"/>
      <c r="M178" s="363"/>
      <c r="N178" s="363"/>
      <c r="O178" s="363"/>
      <c r="P178" s="363"/>
      <c r="Q178" s="363"/>
      <c r="R178" s="363"/>
    </row>
    <row r="179" spans="2:18" x14ac:dyDescent="0.25">
      <c r="J179" s="363"/>
      <c r="K179" s="363"/>
      <c r="L179" s="363"/>
      <c r="M179" s="363"/>
      <c r="N179" s="363"/>
      <c r="O179" s="363"/>
      <c r="P179" s="363"/>
      <c r="Q179" s="363"/>
      <c r="R179" s="363"/>
    </row>
    <row r="180" spans="2:18" x14ac:dyDescent="0.25">
      <c r="J180" s="363"/>
      <c r="K180" s="363"/>
      <c r="L180" s="363"/>
      <c r="M180" s="363"/>
      <c r="N180" s="363"/>
      <c r="O180" s="363"/>
      <c r="P180" s="363"/>
      <c r="Q180" s="363"/>
      <c r="R180" s="363"/>
    </row>
    <row r="181" spans="2:18" x14ac:dyDescent="0.25">
      <c r="J181" s="363"/>
      <c r="K181" s="363"/>
      <c r="L181" s="363"/>
      <c r="M181" s="363"/>
      <c r="N181" s="363"/>
      <c r="O181" s="363"/>
      <c r="P181" s="363"/>
      <c r="Q181" s="363"/>
      <c r="R181" s="363"/>
    </row>
    <row r="182" spans="2:18" x14ac:dyDescent="0.25">
      <c r="J182" s="363"/>
      <c r="K182" s="363"/>
      <c r="L182" s="363"/>
      <c r="M182" s="363"/>
      <c r="N182" s="363"/>
      <c r="O182" s="363"/>
      <c r="P182" s="363"/>
      <c r="Q182" s="363"/>
      <c r="R182" s="363"/>
    </row>
    <row r="183" spans="2:18" x14ac:dyDescent="0.25">
      <c r="J183" s="363"/>
      <c r="K183" s="363"/>
      <c r="L183" s="363"/>
      <c r="M183" s="363"/>
      <c r="N183" s="363"/>
      <c r="O183" s="363"/>
      <c r="P183" s="363"/>
      <c r="Q183" s="363"/>
      <c r="R183" s="363"/>
    </row>
    <row r="184" spans="2:18" x14ac:dyDescent="0.25">
      <c r="J184" s="363"/>
      <c r="K184" s="363"/>
      <c r="L184" s="363"/>
      <c r="M184" s="363"/>
      <c r="N184" s="363"/>
      <c r="O184" s="363"/>
      <c r="P184" s="363"/>
      <c r="Q184" s="363"/>
      <c r="R184" s="363"/>
    </row>
    <row r="185" spans="2:18" x14ac:dyDescent="0.25">
      <c r="J185" s="363"/>
      <c r="K185" s="363"/>
      <c r="L185" s="363"/>
      <c r="M185" s="363"/>
      <c r="N185" s="363"/>
      <c r="O185" s="363"/>
      <c r="P185" s="363"/>
      <c r="Q185" s="363"/>
      <c r="R185" s="363"/>
    </row>
    <row r="186" spans="2:18" x14ac:dyDescent="0.25">
      <c r="J186" s="363"/>
      <c r="K186" s="363"/>
      <c r="L186" s="363"/>
      <c r="M186" s="363"/>
      <c r="N186" s="363"/>
      <c r="O186" s="363"/>
      <c r="P186" s="363"/>
      <c r="Q186" s="363"/>
      <c r="R186" s="363"/>
    </row>
    <row r="187" spans="2:18" x14ac:dyDescent="0.25">
      <c r="J187" s="363"/>
      <c r="K187" s="363"/>
      <c r="L187" s="363"/>
      <c r="M187" s="363"/>
      <c r="N187" s="363"/>
      <c r="O187" s="363"/>
      <c r="P187" s="363"/>
      <c r="Q187" s="363"/>
      <c r="R187" s="363"/>
    </row>
    <row r="188" spans="2:18" x14ac:dyDescent="0.25">
      <c r="J188" s="363"/>
      <c r="K188" s="363"/>
      <c r="L188" s="363"/>
      <c r="M188" s="363"/>
      <c r="N188" s="363"/>
      <c r="O188" s="363"/>
      <c r="P188" s="363"/>
      <c r="Q188" s="363"/>
      <c r="R188" s="363"/>
    </row>
    <row r="189" spans="2:18" s="23" customFormat="1" ht="20.100000000000001" customHeight="1" x14ac:dyDescent="0.25">
      <c r="B189" s="28"/>
      <c r="C189" s="3"/>
      <c r="D189" s="4"/>
      <c r="E189" s="4"/>
      <c r="F189" s="4"/>
      <c r="G189" s="472"/>
      <c r="H189" s="5"/>
      <c r="I189" s="27"/>
      <c r="J189" s="375"/>
      <c r="K189" s="375"/>
      <c r="L189" s="375"/>
      <c r="M189" s="375"/>
      <c r="N189" s="375"/>
      <c r="O189" s="375"/>
      <c r="P189" s="375"/>
      <c r="Q189" s="375"/>
      <c r="R189" s="375"/>
    </row>
    <row r="190" spans="2:18" x14ac:dyDescent="0.25">
      <c r="J190" s="363"/>
      <c r="K190" s="363"/>
      <c r="L190" s="363"/>
      <c r="M190" s="363"/>
      <c r="N190" s="363"/>
      <c r="O190" s="363"/>
      <c r="P190" s="363"/>
      <c r="Q190" s="363"/>
      <c r="R190" s="363"/>
    </row>
    <row r="191" spans="2:18" x14ac:dyDescent="0.25">
      <c r="J191" s="363"/>
      <c r="K191" s="363"/>
      <c r="L191" s="363"/>
      <c r="M191" s="363"/>
      <c r="N191" s="363"/>
      <c r="O191" s="363"/>
      <c r="P191" s="363"/>
      <c r="Q191" s="363"/>
      <c r="R191" s="363"/>
    </row>
    <row r="192" spans="2:18" x14ac:dyDescent="0.25">
      <c r="J192" s="363"/>
      <c r="K192" s="363"/>
      <c r="L192" s="363"/>
      <c r="M192" s="363"/>
      <c r="N192" s="363"/>
      <c r="O192" s="363"/>
      <c r="P192" s="363"/>
      <c r="Q192" s="363"/>
      <c r="R192" s="363"/>
    </row>
    <row r="193" spans="2:18" x14ac:dyDescent="0.25">
      <c r="I193" s="6"/>
      <c r="J193" s="363"/>
      <c r="K193" s="363"/>
      <c r="L193" s="363"/>
      <c r="M193" s="363"/>
      <c r="N193" s="363"/>
      <c r="O193" s="363"/>
      <c r="P193" s="363"/>
      <c r="Q193" s="363"/>
      <c r="R193" s="363"/>
    </row>
    <row r="194" spans="2:18" x14ac:dyDescent="0.25">
      <c r="I194" s="7"/>
      <c r="J194" s="363"/>
      <c r="K194" s="363"/>
      <c r="L194" s="363"/>
      <c r="M194" s="363"/>
      <c r="N194" s="363"/>
      <c r="O194" s="363"/>
      <c r="P194" s="363"/>
      <c r="Q194" s="363"/>
      <c r="R194" s="363"/>
    </row>
    <row r="195" spans="2:18" x14ac:dyDescent="0.25">
      <c r="I195" s="7"/>
      <c r="J195" s="363"/>
      <c r="K195" s="363"/>
      <c r="L195" s="363"/>
      <c r="M195" s="363"/>
      <c r="N195" s="363"/>
      <c r="O195" s="363"/>
      <c r="P195" s="363"/>
      <c r="Q195" s="363"/>
      <c r="R195" s="363"/>
    </row>
    <row r="196" spans="2:18" x14ac:dyDescent="0.25">
      <c r="I196" s="7"/>
      <c r="J196" s="363"/>
      <c r="K196" s="363"/>
      <c r="L196" s="363"/>
      <c r="M196" s="363"/>
      <c r="N196" s="363"/>
      <c r="O196" s="363"/>
      <c r="P196" s="363"/>
      <c r="Q196" s="363"/>
      <c r="R196" s="363"/>
    </row>
    <row r="197" spans="2:18" s="8" customFormat="1" ht="24.9" customHeight="1" x14ac:dyDescent="0.25">
      <c r="B197" s="28"/>
      <c r="C197" s="3"/>
      <c r="D197" s="4"/>
      <c r="E197" s="4"/>
      <c r="F197" s="4"/>
      <c r="G197" s="472"/>
      <c r="H197" s="5"/>
      <c r="I197" s="11"/>
      <c r="J197" s="365"/>
      <c r="K197" s="365"/>
      <c r="L197" s="365"/>
      <c r="M197" s="365"/>
      <c r="N197" s="365"/>
      <c r="O197" s="365"/>
      <c r="P197" s="365"/>
      <c r="Q197" s="365"/>
      <c r="R197" s="365"/>
    </row>
    <row r="198" spans="2:18" s="23" customFormat="1" ht="20.100000000000001" customHeight="1" x14ac:dyDescent="0.25">
      <c r="B198" s="28"/>
      <c r="C198" s="3"/>
      <c r="D198" s="4"/>
      <c r="E198" s="4"/>
      <c r="F198" s="4"/>
      <c r="G198" s="472"/>
      <c r="H198" s="5"/>
      <c r="I198" s="27"/>
      <c r="J198" s="375"/>
      <c r="K198" s="375"/>
      <c r="L198" s="375"/>
      <c r="M198" s="375"/>
      <c r="N198" s="375"/>
      <c r="O198" s="375"/>
      <c r="P198" s="375"/>
      <c r="Q198" s="375"/>
      <c r="R198" s="375"/>
    </row>
    <row r="199" spans="2:18" x14ac:dyDescent="0.25">
      <c r="J199" s="363"/>
      <c r="K199" s="363"/>
      <c r="L199" s="363"/>
      <c r="M199" s="363"/>
      <c r="N199" s="363"/>
      <c r="O199" s="363"/>
      <c r="P199" s="363"/>
      <c r="Q199" s="363"/>
      <c r="R199" s="363"/>
    </row>
    <row r="200" spans="2:18" x14ac:dyDescent="0.25">
      <c r="J200" s="363"/>
      <c r="K200" s="363"/>
      <c r="L200" s="363"/>
      <c r="M200" s="363"/>
      <c r="N200" s="363"/>
      <c r="O200" s="363"/>
      <c r="P200" s="363"/>
      <c r="Q200" s="363"/>
      <c r="R200" s="363"/>
    </row>
    <row r="201" spans="2:18" x14ac:dyDescent="0.25">
      <c r="J201" s="363"/>
      <c r="K201" s="363"/>
      <c r="L201" s="363"/>
      <c r="M201" s="363"/>
      <c r="N201" s="363"/>
      <c r="O201" s="363"/>
      <c r="P201" s="363"/>
      <c r="Q201" s="363"/>
      <c r="R201" s="363"/>
    </row>
    <row r="202" spans="2:18" x14ac:dyDescent="0.25">
      <c r="J202" s="363"/>
      <c r="K202" s="363"/>
      <c r="L202" s="363"/>
      <c r="M202" s="363"/>
      <c r="N202" s="363"/>
      <c r="O202" s="363"/>
      <c r="P202" s="363"/>
      <c r="Q202" s="363"/>
      <c r="R202" s="363"/>
    </row>
    <row r="203" spans="2:18" x14ac:dyDescent="0.25">
      <c r="J203" s="363"/>
      <c r="K203" s="363"/>
      <c r="L203" s="363"/>
      <c r="M203" s="363"/>
      <c r="N203" s="363"/>
      <c r="O203" s="363"/>
      <c r="P203" s="363"/>
      <c r="Q203" s="363"/>
      <c r="R203" s="363"/>
    </row>
    <row r="204" spans="2:18" x14ac:dyDescent="0.25">
      <c r="J204" s="363"/>
      <c r="K204" s="363"/>
      <c r="L204" s="363"/>
      <c r="M204" s="363"/>
      <c r="N204" s="363"/>
      <c r="O204" s="363"/>
      <c r="P204" s="363"/>
      <c r="Q204" s="363"/>
      <c r="R204" s="363"/>
    </row>
    <row r="205" spans="2:18" x14ac:dyDescent="0.25">
      <c r="J205" s="363"/>
      <c r="K205" s="363"/>
      <c r="L205" s="363"/>
      <c r="M205" s="363"/>
      <c r="N205" s="363"/>
      <c r="O205" s="363"/>
      <c r="P205" s="363"/>
      <c r="Q205" s="363"/>
      <c r="R205" s="363"/>
    </row>
    <row r="206" spans="2:18" x14ac:dyDescent="0.25">
      <c r="J206" s="363"/>
      <c r="K206" s="363"/>
      <c r="L206" s="363"/>
      <c r="M206" s="363"/>
      <c r="N206" s="363"/>
      <c r="O206" s="363"/>
      <c r="P206" s="363"/>
      <c r="Q206" s="363"/>
      <c r="R206" s="363"/>
    </row>
    <row r="207" spans="2:18" x14ac:dyDescent="0.25">
      <c r="J207" s="363"/>
      <c r="K207" s="363"/>
      <c r="L207" s="363"/>
      <c r="M207" s="363"/>
      <c r="N207" s="363"/>
      <c r="O207" s="363"/>
      <c r="P207" s="363"/>
      <c r="Q207" s="363"/>
      <c r="R207" s="363"/>
    </row>
    <row r="208" spans="2:18" x14ac:dyDescent="0.25">
      <c r="J208" s="363"/>
      <c r="K208" s="363"/>
      <c r="L208" s="363"/>
      <c r="M208" s="363"/>
      <c r="N208" s="363"/>
      <c r="O208" s="363"/>
      <c r="P208" s="363"/>
      <c r="Q208" s="363"/>
      <c r="R208" s="363"/>
    </row>
    <row r="209" spans="10:18" x14ac:dyDescent="0.25">
      <c r="J209" s="363"/>
      <c r="K209" s="363"/>
      <c r="L209" s="363"/>
      <c r="M209" s="363"/>
      <c r="N209" s="363"/>
      <c r="O209" s="363"/>
      <c r="P209" s="363"/>
      <c r="Q209" s="363"/>
      <c r="R209" s="363"/>
    </row>
    <row r="210" spans="10:18" x14ac:dyDescent="0.25">
      <c r="J210" s="363"/>
      <c r="K210" s="363"/>
      <c r="L210" s="363"/>
      <c r="M210" s="363"/>
      <c r="N210" s="363"/>
      <c r="O210" s="363"/>
      <c r="P210" s="363"/>
      <c r="Q210" s="363"/>
      <c r="R210" s="363"/>
    </row>
    <row r="211" spans="10:18" x14ac:dyDescent="0.25">
      <c r="J211" s="363"/>
      <c r="K211" s="363"/>
      <c r="L211" s="363"/>
      <c r="M211" s="363"/>
      <c r="N211" s="363"/>
      <c r="O211" s="363"/>
      <c r="P211" s="363"/>
      <c r="Q211" s="363"/>
      <c r="R211" s="363"/>
    </row>
    <row r="212" spans="10:18" x14ac:dyDescent="0.25">
      <c r="J212" s="363"/>
      <c r="K212" s="363"/>
      <c r="L212" s="363"/>
      <c r="M212" s="363"/>
      <c r="N212" s="363"/>
      <c r="O212" s="363"/>
      <c r="P212" s="363"/>
      <c r="Q212" s="363"/>
      <c r="R212" s="363"/>
    </row>
    <row r="213" spans="10:18" x14ac:dyDescent="0.25">
      <c r="J213" s="363"/>
      <c r="K213" s="363"/>
      <c r="L213" s="363"/>
      <c r="M213" s="363"/>
      <c r="N213" s="363"/>
      <c r="O213" s="363"/>
      <c r="P213" s="363"/>
      <c r="Q213" s="363"/>
      <c r="R213" s="363"/>
    </row>
    <row r="214" spans="10:18" x14ac:dyDescent="0.25">
      <c r="J214" s="363"/>
      <c r="K214" s="363"/>
      <c r="L214" s="363"/>
      <c r="M214" s="363"/>
      <c r="N214" s="363"/>
      <c r="O214" s="363"/>
      <c r="P214" s="363"/>
      <c r="Q214" s="363"/>
      <c r="R214" s="363"/>
    </row>
    <row r="215" spans="10:18" x14ac:dyDescent="0.25">
      <c r="J215" s="363"/>
      <c r="K215" s="363"/>
      <c r="L215" s="363"/>
      <c r="M215" s="363"/>
      <c r="N215" s="363"/>
      <c r="O215" s="363"/>
      <c r="P215" s="363"/>
      <c r="Q215" s="363"/>
      <c r="R215" s="363"/>
    </row>
    <row r="216" spans="10:18" x14ac:dyDescent="0.25">
      <c r="J216" s="363"/>
      <c r="K216" s="363"/>
      <c r="L216" s="363"/>
      <c r="M216" s="363"/>
      <c r="N216" s="363"/>
      <c r="O216" s="363"/>
      <c r="P216" s="363"/>
      <c r="Q216" s="363"/>
      <c r="R216" s="363"/>
    </row>
    <row r="217" spans="10:18" x14ac:dyDescent="0.25">
      <c r="J217" s="363"/>
      <c r="K217" s="363"/>
      <c r="L217" s="363"/>
      <c r="M217" s="363"/>
      <c r="N217" s="363"/>
      <c r="O217" s="363"/>
      <c r="P217" s="363"/>
      <c r="Q217" s="363"/>
      <c r="R217" s="363"/>
    </row>
    <row r="218" spans="10:18" x14ac:dyDescent="0.25">
      <c r="J218" s="363"/>
      <c r="K218" s="363"/>
      <c r="L218" s="363"/>
      <c r="M218" s="363"/>
      <c r="N218" s="363"/>
      <c r="O218" s="363"/>
      <c r="P218" s="363"/>
      <c r="Q218" s="363"/>
      <c r="R218" s="363"/>
    </row>
    <row r="219" spans="10:18" x14ac:dyDescent="0.25">
      <c r="J219" s="363"/>
      <c r="K219" s="363"/>
      <c r="L219" s="363"/>
      <c r="M219" s="363"/>
      <c r="N219" s="363"/>
      <c r="O219" s="363"/>
      <c r="P219" s="363"/>
      <c r="Q219" s="363"/>
      <c r="R219" s="363"/>
    </row>
    <row r="220" spans="10:18" x14ac:dyDescent="0.25">
      <c r="J220" s="363"/>
      <c r="K220" s="363"/>
      <c r="L220" s="363"/>
      <c r="M220" s="363"/>
      <c r="N220" s="363"/>
      <c r="O220" s="363"/>
      <c r="P220" s="363"/>
      <c r="Q220" s="363"/>
      <c r="R220" s="363"/>
    </row>
    <row r="221" spans="10:18" x14ac:dyDescent="0.25">
      <c r="J221" s="363"/>
      <c r="K221" s="363"/>
      <c r="L221" s="363"/>
      <c r="M221" s="363"/>
      <c r="N221" s="363"/>
      <c r="O221" s="363"/>
      <c r="P221" s="363"/>
      <c r="Q221" s="363"/>
      <c r="R221" s="363"/>
    </row>
    <row r="222" spans="10:18" x14ac:dyDescent="0.25">
      <c r="J222" s="363"/>
      <c r="K222" s="363"/>
      <c r="L222" s="363"/>
      <c r="M222" s="363"/>
      <c r="N222" s="363"/>
      <c r="O222" s="363"/>
      <c r="P222" s="363"/>
      <c r="Q222" s="363"/>
      <c r="R222" s="363"/>
    </row>
    <row r="223" spans="10:18" x14ac:dyDescent="0.25">
      <c r="J223" s="363"/>
      <c r="K223" s="363"/>
      <c r="L223" s="363"/>
      <c r="M223" s="363"/>
      <c r="N223" s="363"/>
      <c r="O223" s="363"/>
      <c r="P223" s="363"/>
      <c r="Q223" s="363"/>
      <c r="R223" s="363"/>
    </row>
    <row r="224" spans="10:18" x14ac:dyDescent="0.25">
      <c r="J224" s="363"/>
      <c r="K224" s="363"/>
      <c r="L224" s="363"/>
      <c r="M224" s="363"/>
      <c r="N224" s="363"/>
      <c r="O224" s="363"/>
      <c r="P224" s="363"/>
      <c r="Q224" s="363"/>
      <c r="R224" s="363"/>
    </row>
    <row r="225" spans="10:18" x14ac:dyDescent="0.25">
      <c r="J225" s="363"/>
      <c r="K225" s="363"/>
      <c r="L225" s="363"/>
      <c r="M225" s="363"/>
      <c r="N225" s="363"/>
      <c r="O225" s="363"/>
      <c r="P225" s="363"/>
      <c r="Q225" s="363"/>
      <c r="R225" s="363"/>
    </row>
    <row r="226" spans="10:18" x14ac:dyDescent="0.25">
      <c r="J226" s="363"/>
      <c r="K226" s="363"/>
      <c r="L226" s="363"/>
      <c r="M226" s="363"/>
      <c r="N226" s="363"/>
      <c r="O226" s="363"/>
      <c r="P226" s="363"/>
      <c r="Q226" s="363"/>
      <c r="R226" s="363"/>
    </row>
    <row r="227" spans="10:18" x14ac:dyDescent="0.25">
      <c r="J227" s="363"/>
      <c r="K227" s="363"/>
      <c r="L227" s="363"/>
      <c r="M227" s="363"/>
      <c r="N227" s="363"/>
      <c r="O227" s="363"/>
      <c r="P227" s="363"/>
      <c r="Q227" s="363"/>
      <c r="R227" s="363"/>
    </row>
    <row r="228" spans="10:18" x14ac:dyDescent="0.25">
      <c r="J228" s="363"/>
      <c r="K228" s="363"/>
      <c r="L228" s="363"/>
      <c r="M228" s="363"/>
      <c r="N228" s="363"/>
      <c r="O228" s="363"/>
      <c r="P228" s="363"/>
      <c r="Q228" s="363"/>
      <c r="R228" s="363"/>
    </row>
    <row r="229" spans="10:18" x14ac:dyDescent="0.25">
      <c r="J229" s="363"/>
      <c r="K229" s="363"/>
      <c r="L229" s="363"/>
      <c r="M229" s="363"/>
      <c r="N229" s="363"/>
      <c r="O229" s="363"/>
      <c r="P229" s="363"/>
      <c r="Q229" s="363"/>
      <c r="R229" s="363"/>
    </row>
    <row r="230" spans="10:18" x14ac:dyDescent="0.25">
      <c r="J230" s="363"/>
      <c r="K230" s="363"/>
      <c r="L230" s="363"/>
      <c r="M230" s="363"/>
      <c r="N230" s="363"/>
      <c r="O230" s="363"/>
      <c r="P230" s="363"/>
      <c r="Q230" s="363"/>
      <c r="R230" s="363"/>
    </row>
    <row r="231" spans="10:18" x14ac:dyDescent="0.25">
      <c r="J231" s="363"/>
      <c r="K231" s="363"/>
      <c r="L231" s="363"/>
      <c r="M231" s="363"/>
      <c r="N231" s="363"/>
      <c r="O231" s="363"/>
      <c r="P231" s="363"/>
      <c r="Q231" s="363"/>
      <c r="R231" s="363"/>
    </row>
    <row r="232" spans="10:18" ht="51" customHeight="1" x14ac:dyDescent="0.25">
      <c r="J232" s="363"/>
      <c r="K232" s="363"/>
      <c r="L232" s="363"/>
      <c r="M232" s="363"/>
      <c r="N232" s="363"/>
      <c r="O232" s="363"/>
      <c r="P232" s="363"/>
      <c r="Q232" s="363"/>
      <c r="R232" s="363"/>
    </row>
    <row r="233" spans="10:18" x14ac:dyDescent="0.25">
      <c r="J233" s="363"/>
      <c r="K233" s="363"/>
      <c r="L233" s="363"/>
      <c r="M233" s="363"/>
      <c r="N233" s="363"/>
      <c r="O233" s="363"/>
      <c r="P233" s="363"/>
      <c r="Q233" s="363"/>
      <c r="R233" s="363"/>
    </row>
    <row r="234" spans="10:18" x14ac:dyDescent="0.25">
      <c r="J234" s="363"/>
      <c r="K234" s="363"/>
      <c r="L234" s="363"/>
      <c r="M234" s="363"/>
      <c r="N234" s="363"/>
      <c r="O234" s="363"/>
      <c r="P234" s="363"/>
      <c r="Q234" s="363"/>
      <c r="R234" s="363"/>
    </row>
    <row r="235" spans="10:18" x14ac:dyDescent="0.25">
      <c r="J235" s="363"/>
      <c r="K235" s="363"/>
      <c r="L235" s="363"/>
      <c r="M235" s="363"/>
      <c r="N235" s="363"/>
      <c r="O235" s="363"/>
      <c r="P235" s="363"/>
      <c r="Q235" s="363"/>
      <c r="R235" s="363"/>
    </row>
    <row r="236" spans="10:18" x14ac:dyDescent="0.25">
      <c r="J236" s="363"/>
      <c r="K236" s="363"/>
      <c r="L236" s="363"/>
      <c r="M236" s="363"/>
      <c r="N236" s="363"/>
      <c r="O236" s="363"/>
      <c r="P236" s="363"/>
      <c r="Q236" s="363"/>
      <c r="R236" s="363"/>
    </row>
    <row r="237" spans="10:18" x14ac:dyDescent="0.25">
      <c r="J237" s="363"/>
      <c r="K237" s="363"/>
      <c r="L237" s="363"/>
      <c r="M237" s="363"/>
      <c r="N237" s="363"/>
      <c r="O237" s="363"/>
      <c r="P237" s="363"/>
      <c r="Q237" s="363"/>
      <c r="R237" s="363"/>
    </row>
    <row r="238" spans="10:18" x14ac:dyDescent="0.25">
      <c r="J238" s="363"/>
      <c r="K238" s="363"/>
      <c r="L238" s="363"/>
      <c r="M238" s="363"/>
      <c r="N238" s="363"/>
      <c r="O238" s="363"/>
      <c r="P238" s="363"/>
      <c r="Q238" s="363"/>
      <c r="R238" s="363"/>
    </row>
    <row r="239" spans="10:18" x14ac:dyDescent="0.25">
      <c r="J239" s="363"/>
      <c r="K239" s="363"/>
      <c r="L239" s="363"/>
      <c r="M239" s="363"/>
      <c r="N239" s="363"/>
      <c r="O239" s="363"/>
      <c r="P239" s="363"/>
      <c r="Q239" s="363"/>
      <c r="R239" s="363"/>
    </row>
    <row r="240" spans="10:18" x14ac:dyDescent="0.25">
      <c r="J240" s="363"/>
      <c r="K240" s="363"/>
      <c r="L240" s="363"/>
      <c r="M240" s="363"/>
      <c r="N240" s="363"/>
      <c r="O240" s="363"/>
      <c r="P240" s="363"/>
      <c r="Q240" s="363"/>
      <c r="R240" s="363"/>
    </row>
    <row r="241" spans="2:9" s="23" customFormat="1" ht="20.100000000000001" customHeight="1" x14ac:dyDescent="0.25">
      <c r="B241" s="28"/>
      <c r="C241" s="3"/>
      <c r="D241" s="4"/>
      <c r="E241" s="4"/>
      <c r="F241" s="4"/>
      <c r="G241" s="472"/>
      <c r="H241" s="5"/>
      <c r="I241" s="27"/>
    </row>
    <row r="245" spans="2:9" x14ac:dyDescent="0.25">
      <c r="I245" s="6"/>
    </row>
    <row r="246" spans="2:9" x14ac:dyDescent="0.25">
      <c r="I246" s="7"/>
    </row>
    <row r="247" spans="2:9" x14ac:dyDescent="0.25">
      <c r="I247" s="7"/>
    </row>
    <row r="248" spans="2:9" x14ac:dyDescent="0.25">
      <c r="I248" s="7"/>
    </row>
    <row r="249" spans="2:9" s="8" customFormat="1" ht="24.9" customHeight="1" x14ac:dyDescent="0.25">
      <c r="B249" s="28"/>
      <c r="C249" s="3"/>
      <c r="D249" s="4"/>
      <c r="E249" s="4"/>
      <c r="F249" s="4"/>
      <c r="G249" s="472"/>
      <c r="H249" s="5"/>
      <c r="I249" s="11"/>
    </row>
    <row r="250" spans="2:9" s="23" customFormat="1" ht="20.100000000000001" customHeight="1" x14ac:dyDescent="0.25">
      <c r="B250" s="28"/>
      <c r="C250" s="3"/>
      <c r="D250" s="4"/>
      <c r="E250" s="4"/>
      <c r="F250" s="4"/>
      <c r="G250" s="472"/>
      <c r="H250" s="5"/>
      <c r="I250" s="27"/>
    </row>
    <row r="304" spans="2:9" s="23" customFormat="1" ht="20.100000000000001" customHeight="1" x14ac:dyDescent="0.25">
      <c r="B304" s="28"/>
      <c r="C304" s="3"/>
      <c r="D304" s="4"/>
      <c r="E304" s="4"/>
      <c r="F304" s="4"/>
      <c r="G304" s="472"/>
      <c r="H304" s="5"/>
      <c r="I304" s="27"/>
    </row>
    <row r="308" spans="2:9" x14ac:dyDescent="0.25">
      <c r="I308" s="6"/>
    </row>
    <row r="309" spans="2:9" x14ac:dyDescent="0.25">
      <c r="I309" s="7"/>
    </row>
    <row r="310" spans="2:9" x14ac:dyDescent="0.25">
      <c r="I310" s="7"/>
    </row>
    <row r="311" spans="2:9" x14ac:dyDescent="0.25">
      <c r="I311" s="7"/>
    </row>
    <row r="312" spans="2:9" s="8" customFormat="1" ht="24.9" customHeight="1" x14ac:dyDescent="0.25">
      <c r="B312" s="28"/>
      <c r="C312" s="3"/>
      <c r="D312" s="4"/>
      <c r="E312" s="4"/>
      <c r="F312" s="4"/>
      <c r="G312" s="472"/>
      <c r="H312" s="5"/>
      <c r="I312" s="11"/>
    </row>
    <row r="313" spans="2:9" s="23" customFormat="1" ht="20.100000000000001" customHeight="1" x14ac:dyDescent="0.25">
      <c r="B313" s="28"/>
      <c r="C313" s="3"/>
      <c r="D313" s="4"/>
      <c r="E313" s="4"/>
      <c r="F313" s="4"/>
      <c r="G313" s="472"/>
      <c r="H313" s="5"/>
      <c r="I313" s="27"/>
    </row>
    <row r="374" spans="2:9" s="23" customFormat="1" ht="24.9" customHeight="1" x14ac:dyDescent="0.25">
      <c r="B374" s="28"/>
      <c r="C374" s="3"/>
      <c r="D374" s="4"/>
      <c r="E374" s="4"/>
      <c r="F374" s="4"/>
      <c r="G374" s="472"/>
      <c r="H374" s="5"/>
      <c r="I374" s="27"/>
    </row>
  </sheetData>
  <sheetProtection algorithmName="SHA-512" hashValue="5O9mHwXVRavnDO+L52M695WysDh6BAT6xp5Zm+HpJ+ZtXInzzprRoSW3kFVERTX6mhv38sQIC3ZKHfaAFnNFNA==" saltValue="Kh18xrQNEpanKrOee+aQQw==" spinCount="100000" sheet="1" objects="1" scenarios="1" selectLockedCells="1"/>
  <mergeCells count="2">
    <mergeCell ref="K68:Q68"/>
    <mergeCell ref="J4:R7"/>
  </mergeCells>
  <printOptions horizontalCentered="1"/>
  <pageMargins left="0.70866141732283472" right="0.70866141732283472" top="0.74803149606299213" bottom="0.74803149606299213" header="0.31496062992125984" footer="0.31496062992125984"/>
  <pageSetup paperSize="9" scale="70" firstPageNumber="3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17B1C-E057-4550-B866-891B453A819C}">
  <sheetPr codeName="Sheet69"/>
  <dimension ref="B1:I204"/>
  <sheetViews>
    <sheetView view="pageBreakPreview" topLeftCell="A51" zoomScale="80" zoomScaleNormal="100" zoomScaleSheetLayoutView="80" zoomScalePageLayoutView="125" workbookViewId="0">
      <selection activeCell="G31" sqref="G31"/>
    </sheetView>
  </sheetViews>
  <sheetFormatPr defaultColWidth="8.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6384" width="8.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3"/>
    </row>
    <row r="4" spans="2:9" ht="12.75" customHeight="1" x14ac:dyDescent="0.25">
      <c r="B4" s="469" t="s">
        <v>8</v>
      </c>
      <c r="C4" s="470"/>
      <c r="D4" s="470"/>
      <c r="E4" s="470"/>
      <c r="F4" s="470"/>
      <c r="G4" s="474"/>
      <c r="H4" s="504" t="str">
        <f>"CHAPTER "&amp;B10</f>
        <v>CHAPTER C2.2</v>
      </c>
      <c r="I4" s="6"/>
    </row>
    <row r="5" spans="2:9" ht="7.5" customHeight="1" x14ac:dyDescent="0.25">
      <c r="B5" s="247" t="str">
        <f>ContractDescription</f>
        <v>THE UPGRADE OF DISTRICT ROAD 1001 (KM 0+000 TO KM 4+780) IN THE UMGUNGUNDLOVU DISTRICT UNDER PIETERMARITZBURG REGION</v>
      </c>
      <c r="C5" s="463"/>
      <c r="D5" s="463"/>
      <c r="E5" s="463"/>
      <c r="F5" s="463"/>
      <c r="G5" s="475"/>
      <c r="H5" s="505"/>
      <c r="I5" s="7"/>
    </row>
    <row r="6" spans="2:9" ht="12.75" customHeight="1" x14ac:dyDescent="0.25">
      <c r="B6" s="247"/>
      <c r="C6" s="463"/>
      <c r="D6" s="463"/>
      <c r="E6" s="463"/>
      <c r="F6" s="463"/>
      <c r="G6" s="475"/>
      <c r="H6" s="505"/>
      <c r="I6" s="7"/>
    </row>
    <row r="7" spans="2:9" s="8" customFormat="1" ht="7.5" customHeight="1" x14ac:dyDescent="0.25">
      <c r="B7" s="464"/>
      <c r="C7" s="465"/>
      <c r="D7" s="465"/>
      <c r="E7" s="465"/>
      <c r="F7" s="465"/>
      <c r="G7" s="476"/>
      <c r="H7" s="506"/>
      <c r="I7" s="11"/>
    </row>
    <row r="8" spans="2:9" s="8" customFormat="1" ht="24.9" customHeight="1" x14ac:dyDescent="0.25">
      <c r="B8" s="9" t="s">
        <v>0</v>
      </c>
      <c r="C8" s="10" t="s">
        <v>1</v>
      </c>
      <c r="D8" s="10" t="s">
        <v>2</v>
      </c>
      <c r="E8" s="10" t="s">
        <v>9</v>
      </c>
      <c r="F8" s="10" t="s">
        <v>3</v>
      </c>
      <c r="G8" s="477" t="s">
        <v>4</v>
      </c>
      <c r="H8" s="10" t="s">
        <v>5</v>
      </c>
      <c r="I8" s="11"/>
    </row>
    <row r="9" spans="2:9" x14ac:dyDescent="0.25">
      <c r="B9" s="37"/>
      <c r="C9" s="13"/>
      <c r="D9" s="14"/>
      <c r="E9" s="14"/>
      <c r="F9" s="14"/>
      <c r="G9" s="478"/>
      <c r="H9" s="16" t="str">
        <f t="shared" ref="H9:H26" si="0">IF(D9="","",F9*G9)</f>
        <v/>
      </c>
      <c r="I9" s="17"/>
    </row>
    <row r="10" spans="2:9" x14ac:dyDescent="0.25">
      <c r="B10" s="105" t="s">
        <v>379</v>
      </c>
      <c r="C10" s="93" t="s">
        <v>378</v>
      </c>
      <c r="D10" s="14"/>
      <c r="E10" s="14"/>
      <c r="F10" s="14"/>
      <c r="G10" s="478"/>
      <c r="H10" s="16" t="str">
        <f t="shared" si="0"/>
        <v/>
      </c>
      <c r="I10" s="17"/>
    </row>
    <row r="11" spans="2:9" x14ac:dyDescent="0.25">
      <c r="B11" s="46"/>
      <c r="C11" s="31"/>
      <c r="D11" s="14"/>
      <c r="E11" s="14"/>
      <c r="F11" s="83"/>
      <c r="G11" s="479"/>
      <c r="H11" s="16" t="str">
        <f t="shared" si="0"/>
        <v/>
      </c>
      <c r="I11" s="17"/>
    </row>
    <row r="12" spans="2:9" x14ac:dyDescent="0.25">
      <c r="B12" s="46" t="s">
        <v>368</v>
      </c>
      <c r="C12" s="31" t="s">
        <v>377</v>
      </c>
      <c r="D12" s="14"/>
      <c r="E12" s="14"/>
      <c r="F12" s="83"/>
      <c r="G12" s="479"/>
      <c r="H12" s="16"/>
      <c r="I12" s="17"/>
    </row>
    <row r="13" spans="2:9" x14ac:dyDescent="0.25">
      <c r="B13" s="46"/>
      <c r="C13" s="31"/>
      <c r="D13" s="14"/>
      <c r="E13" s="14"/>
      <c r="F13" s="83"/>
      <c r="G13" s="479"/>
      <c r="H13" s="16"/>
      <c r="I13" s="17"/>
    </row>
    <row r="14" spans="2:9" x14ac:dyDescent="0.25">
      <c r="B14" s="46" t="s">
        <v>376</v>
      </c>
      <c r="C14" s="99" t="s">
        <v>451</v>
      </c>
      <c r="D14" s="14"/>
      <c r="E14" s="14"/>
      <c r="F14" s="85"/>
      <c r="G14" s="498"/>
      <c r="H14" s="16"/>
      <c r="I14" s="45"/>
    </row>
    <row r="15" spans="2:9" x14ac:dyDescent="0.25">
      <c r="B15" s="46"/>
      <c r="C15" s="31"/>
      <c r="D15" s="14"/>
      <c r="E15" s="14"/>
      <c r="F15" s="85"/>
      <c r="G15" s="479"/>
      <c r="H15" s="16"/>
      <c r="I15" s="17"/>
    </row>
    <row r="16" spans="2:9" x14ac:dyDescent="0.25">
      <c r="B16" s="46" t="s">
        <v>54</v>
      </c>
      <c r="C16" s="31" t="s">
        <v>454</v>
      </c>
      <c r="D16" s="14" t="s">
        <v>6</v>
      </c>
      <c r="E16" s="14"/>
      <c r="F16" s="85">
        <v>210</v>
      </c>
      <c r="G16" s="100"/>
      <c r="H16" s="16">
        <f>G16*F16</f>
        <v>0</v>
      </c>
      <c r="I16" s="17"/>
    </row>
    <row r="17" spans="2:9" x14ac:dyDescent="0.25">
      <c r="B17" s="46"/>
      <c r="C17" s="31"/>
      <c r="D17" s="14"/>
      <c r="E17" s="14"/>
      <c r="F17" s="85"/>
      <c r="G17" s="479"/>
      <c r="H17" s="16"/>
      <c r="I17" s="47"/>
    </row>
    <row r="18" spans="2:9" x14ac:dyDescent="0.25">
      <c r="B18" s="46" t="s">
        <v>56</v>
      </c>
      <c r="C18" s="95" t="s">
        <v>452</v>
      </c>
      <c r="D18" s="14" t="s">
        <v>6</v>
      </c>
      <c r="E18" s="48"/>
      <c r="F18" s="85">
        <v>210</v>
      </c>
      <c r="G18" s="100"/>
      <c r="H18" s="16">
        <f>G18*F18</f>
        <v>0</v>
      </c>
      <c r="I18" s="49"/>
    </row>
    <row r="19" spans="2:9" x14ac:dyDescent="0.25">
      <c r="B19" s="46"/>
      <c r="C19" s="94"/>
      <c r="D19" s="48"/>
      <c r="E19" s="48"/>
      <c r="F19" s="85"/>
      <c r="G19" s="507"/>
      <c r="H19" s="16"/>
      <c r="I19" s="49"/>
    </row>
    <row r="20" spans="2:9" x14ac:dyDescent="0.25">
      <c r="B20" s="183" t="s">
        <v>375</v>
      </c>
      <c r="C20" s="193" t="s">
        <v>453</v>
      </c>
      <c r="D20" s="185"/>
      <c r="E20" s="48"/>
      <c r="F20" s="85"/>
      <c r="G20" s="498"/>
      <c r="H20" s="16"/>
      <c r="I20" s="49"/>
    </row>
    <row r="21" spans="2:9" x14ac:dyDescent="0.25">
      <c r="B21" s="46"/>
      <c r="C21" s="94"/>
      <c r="D21" s="48"/>
      <c r="E21" s="48"/>
      <c r="F21" s="85"/>
      <c r="G21" s="507"/>
      <c r="H21" s="16"/>
      <c r="I21" s="49"/>
    </row>
    <row r="22" spans="2:9" x14ac:dyDescent="0.25">
      <c r="B22" s="46" t="s">
        <v>54</v>
      </c>
      <c r="C22" s="31" t="s">
        <v>454</v>
      </c>
      <c r="D22" s="14" t="s">
        <v>6</v>
      </c>
      <c r="E22" s="48"/>
      <c r="F22" s="85">
        <v>600</v>
      </c>
      <c r="G22" s="100"/>
      <c r="H22" s="16">
        <f>G22*F22</f>
        <v>0</v>
      </c>
      <c r="I22" s="49"/>
    </row>
    <row r="23" spans="2:9" x14ac:dyDescent="0.25">
      <c r="B23" s="46"/>
      <c r="C23" s="31"/>
      <c r="D23" s="14"/>
      <c r="E23" s="48"/>
      <c r="F23" s="85"/>
      <c r="G23" s="507"/>
      <c r="H23" s="16"/>
      <c r="I23" s="49"/>
    </row>
    <row r="24" spans="2:9" x14ac:dyDescent="0.25">
      <c r="B24" s="46" t="s">
        <v>56</v>
      </c>
      <c r="C24" s="95" t="s">
        <v>452</v>
      </c>
      <c r="D24" s="14" t="s">
        <v>6</v>
      </c>
      <c r="E24" s="14"/>
      <c r="F24" s="85">
        <v>100</v>
      </c>
      <c r="G24" s="100"/>
      <c r="H24" s="16">
        <f>G24*F24</f>
        <v>0</v>
      </c>
      <c r="I24" s="17"/>
    </row>
    <row r="25" spans="2:9" x14ac:dyDescent="0.25">
      <c r="B25" s="46"/>
      <c r="C25" s="31"/>
      <c r="D25" s="14"/>
      <c r="E25" s="14"/>
      <c r="F25" s="85"/>
      <c r="G25" s="479"/>
      <c r="H25" s="16"/>
      <c r="I25" s="17"/>
    </row>
    <row r="26" spans="2:9" ht="26.4" x14ac:dyDescent="0.25">
      <c r="B26" s="46" t="s">
        <v>374</v>
      </c>
      <c r="C26" s="95" t="s">
        <v>373</v>
      </c>
      <c r="D26" s="185"/>
      <c r="E26" s="14"/>
      <c r="F26" s="83"/>
      <c r="G26" s="479"/>
      <c r="H26" s="16"/>
      <c r="I26" s="45"/>
    </row>
    <row r="27" spans="2:9" x14ac:dyDescent="0.25">
      <c r="B27" s="81"/>
      <c r="C27" s="99"/>
      <c r="D27" s="103"/>
      <c r="E27" s="104"/>
      <c r="F27" s="104"/>
      <c r="G27" s="100"/>
      <c r="H27" s="16"/>
      <c r="I27" s="17"/>
    </row>
    <row r="28" spans="2:9" x14ac:dyDescent="0.25">
      <c r="B28" s="46" t="s">
        <v>372</v>
      </c>
      <c r="C28" s="31" t="s">
        <v>371</v>
      </c>
      <c r="D28" s="14"/>
      <c r="E28" s="48"/>
      <c r="F28" s="85"/>
      <c r="G28" s="498"/>
      <c r="H28" s="16"/>
      <c r="I28" s="17"/>
    </row>
    <row r="29" spans="2:9" x14ac:dyDescent="0.25">
      <c r="B29" s="46"/>
      <c r="C29" s="31"/>
      <c r="D29" s="14"/>
      <c r="E29" s="48"/>
      <c r="F29" s="85"/>
      <c r="G29" s="507"/>
      <c r="H29" s="16"/>
      <c r="I29" s="17"/>
    </row>
    <row r="30" spans="2:9" ht="13.8" x14ac:dyDescent="0.3">
      <c r="B30" s="46" t="s">
        <v>54</v>
      </c>
      <c r="C30" s="31" t="s">
        <v>485</v>
      </c>
      <c r="D30" s="14" t="s">
        <v>253</v>
      </c>
      <c r="E30" s="48"/>
      <c r="F30" s="85">
        <v>180</v>
      </c>
      <c r="G30" s="100"/>
      <c r="H30" s="16">
        <f>G30*F30</f>
        <v>0</v>
      </c>
      <c r="I30" s="17"/>
    </row>
    <row r="31" spans="2:9" x14ac:dyDescent="0.25">
      <c r="B31" s="46"/>
      <c r="C31" s="31"/>
      <c r="D31" s="14"/>
      <c r="E31" s="48"/>
      <c r="F31" s="85"/>
      <c r="G31" s="507"/>
      <c r="H31" s="16"/>
      <c r="I31" s="17"/>
    </row>
    <row r="32" spans="2:9" x14ac:dyDescent="0.25">
      <c r="B32" s="46"/>
      <c r="C32" s="31"/>
      <c r="D32" s="14"/>
      <c r="E32" s="14"/>
      <c r="F32" s="85"/>
      <c r="G32" s="479"/>
      <c r="H32" s="16"/>
      <c r="I32" s="45"/>
    </row>
    <row r="33" spans="2:9" x14ac:dyDescent="0.25">
      <c r="B33" s="46"/>
      <c r="C33" s="31"/>
      <c r="D33" s="14"/>
      <c r="E33" s="14"/>
      <c r="F33" s="85"/>
      <c r="G33" s="479"/>
      <c r="H33" s="16"/>
      <c r="I33" s="17"/>
    </row>
    <row r="34" spans="2:9" x14ac:dyDescent="0.25">
      <c r="B34" s="46"/>
      <c r="C34" s="31"/>
      <c r="D34" s="14"/>
      <c r="E34" s="14"/>
      <c r="F34" s="85"/>
      <c r="G34" s="498"/>
      <c r="H34" s="16"/>
      <c r="I34" s="17"/>
    </row>
    <row r="35" spans="2:9" x14ac:dyDescent="0.25">
      <c r="B35" s="81"/>
      <c r="C35" s="99"/>
      <c r="D35" s="103"/>
      <c r="E35" s="104"/>
      <c r="F35" s="104"/>
      <c r="G35" s="100"/>
      <c r="H35" s="16"/>
      <c r="I35" s="17"/>
    </row>
    <row r="36" spans="2:9" x14ac:dyDescent="0.25">
      <c r="B36" s="46"/>
      <c r="C36" s="95"/>
      <c r="D36" s="48"/>
      <c r="E36" s="14"/>
      <c r="F36" s="83"/>
      <c r="G36" s="498"/>
      <c r="H36" s="16"/>
      <c r="I36" s="17"/>
    </row>
    <row r="37" spans="2:9" x14ac:dyDescent="0.25">
      <c r="B37" s="46"/>
      <c r="C37" s="94"/>
      <c r="D37" s="48"/>
      <c r="E37" s="14"/>
      <c r="F37" s="83"/>
      <c r="G37" s="498"/>
      <c r="H37" s="16"/>
      <c r="I37" s="17"/>
    </row>
    <row r="38" spans="2:9" x14ac:dyDescent="0.25">
      <c r="B38" s="46"/>
      <c r="C38" s="31"/>
      <c r="D38" s="14"/>
      <c r="E38" s="14"/>
      <c r="F38" s="83"/>
      <c r="G38" s="498"/>
      <c r="H38" s="16"/>
      <c r="I38" s="17"/>
    </row>
    <row r="39" spans="2:9" x14ac:dyDescent="0.25">
      <c r="B39" s="46"/>
      <c r="C39" s="31"/>
      <c r="D39" s="14"/>
      <c r="E39" s="14"/>
      <c r="F39" s="83"/>
      <c r="G39" s="498"/>
      <c r="H39" s="16"/>
      <c r="I39" s="17"/>
    </row>
    <row r="40" spans="2:9" x14ac:dyDescent="0.25">
      <c r="B40" s="46"/>
      <c r="C40" s="31"/>
      <c r="D40" s="14"/>
      <c r="E40" s="14"/>
      <c r="F40" s="83"/>
      <c r="G40" s="509"/>
      <c r="H40" s="16"/>
      <c r="I40" s="17"/>
    </row>
    <row r="41" spans="2:9" x14ac:dyDescent="0.25">
      <c r="B41" s="46"/>
      <c r="C41" s="31"/>
      <c r="D41" s="14"/>
      <c r="E41" s="14"/>
      <c r="F41" s="83"/>
      <c r="G41" s="498"/>
      <c r="H41" s="16"/>
      <c r="I41" s="17"/>
    </row>
    <row r="42" spans="2:9" x14ac:dyDescent="0.25">
      <c r="B42" s="46"/>
      <c r="C42" s="95"/>
      <c r="D42" s="48"/>
      <c r="E42" s="14"/>
      <c r="F42" s="83"/>
      <c r="G42" s="498"/>
      <c r="H42" s="16"/>
      <c r="I42" s="17"/>
    </row>
    <row r="43" spans="2:9" x14ac:dyDescent="0.25">
      <c r="B43" s="46"/>
      <c r="C43" s="94"/>
      <c r="D43" s="48"/>
      <c r="E43" s="14"/>
      <c r="F43" s="83"/>
      <c r="G43" s="498"/>
      <c r="H43" s="16"/>
      <c r="I43" s="17"/>
    </row>
    <row r="44" spans="2:9" x14ac:dyDescent="0.25">
      <c r="B44" s="46"/>
      <c r="C44" s="31"/>
      <c r="D44" s="14"/>
      <c r="E44" s="48"/>
      <c r="F44" s="76"/>
      <c r="G44" s="498"/>
      <c r="H44" s="16"/>
      <c r="I44" s="49"/>
    </row>
    <row r="45" spans="2:9" x14ac:dyDescent="0.25">
      <c r="B45" s="46"/>
      <c r="C45" s="31"/>
      <c r="D45" s="14"/>
      <c r="E45" s="14"/>
      <c r="F45" s="83"/>
      <c r="G45" s="498"/>
      <c r="H45" s="16"/>
      <c r="I45" s="17"/>
    </row>
    <row r="46" spans="2:9" x14ac:dyDescent="0.25">
      <c r="B46" s="46"/>
      <c r="C46" s="31"/>
      <c r="D46" s="14"/>
      <c r="E46" s="48"/>
      <c r="F46" s="76"/>
      <c r="G46" s="498"/>
      <c r="H46" s="16"/>
      <c r="I46" s="52"/>
    </row>
    <row r="47" spans="2:9" x14ac:dyDescent="0.25">
      <c r="B47" s="46"/>
      <c r="C47" s="94"/>
      <c r="D47" s="48"/>
      <c r="E47" s="48"/>
      <c r="F47" s="76"/>
      <c r="G47" s="498"/>
      <c r="H47" s="16"/>
      <c r="I47" s="49"/>
    </row>
    <row r="48" spans="2:9" x14ac:dyDescent="0.25">
      <c r="B48" s="46"/>
      <c r="C48" s="94"/>
      <c r="D48" s="48"/>
      <c r="E48" s="48"/>
      <c r="F48" s="76"/>
      <c r="G48" s="498"/>
      <c r="H48" s="16"/>
      <c r="I48" s="49"/>
    </row>
    <row r="49" spans="2:9" x14ac:dyDescent="0.25">
      <c r="B49" s="46"/>
      <c r="C49" s="94"/>
      <c r="D49" s="48"/>
      <c r="E49" s="48"/>
      <c r="F49" s="76"/>
      <c r="G49" s="498"/>
      <c r="H49" s="16"/>
      <c r="I49" s="49"/>
    </row>
    <row r="50" spans="2:9" x14ac:dyDescent="0.25">
      <c r="B50" s="46"/>
      <c r="C50" s="94"/>
      <c r="D50" s="48"/>
      <c r="E50" s="48"/>
      <c r="F50" s="76"/>
      <c r="G50" s="498"/>
      <c r="H50" s="16"/>
      <c r="I50" s="49"/>
    </row>
    <row r="51" spans="2:9" x14ac:dyDescent="0.25">
      <c r="B51" s="46"/>
      <c r="C51" s="94"/>
      <c r="D51" s="48"/>
      <c r="E51" s="48"/>
      <c r="F51" s="76"/>
      <c r="G51" s="498"/>
      <c r="H51" s="16"/>
      <c r="I51" s="49"/>
    </row>
    <row r="52" spans="2:9" x14ac:dyDescent="0.25">
      <c r="B52" s="46"/>
      <c r="C52" s="94"/>
      <c r="D52" s="48"/>
      <c r="E52" s="48"/>
      <c r="F52" s="76"/>
      <c r="G52" s="498"/>
      <c r="H52" s="16"/>
      <c r="I52" s="49"/>
    </row>
    <row r="53" spans="2:9" x14ac:dyDescent="0.25">
      <c r="B53" s="46"/>
      <c r="C53" s="94"/>
      <c r="D53" s="48"/>
      <c r="E53" s="48"/>
      <c r="F53" s="76"/>
      <c r="G53" s="498"/>
      <c r="H53" s="16"/>
      <c r="I53" s="49"/>
    </row>
    <row r="54" spans="2:9" x14ac:dyDescent="0.25">
      <c r="B54" s="46"/>
      <c r="C54" s="94"/>
      <c r="D54" s="48"/>
      <c r="E54" s="48"/>
      <c r="F54" s="76"/>
      <c r="G54" s="498"/>
      <c r="H54" s="16"/>
      <c r="I54" s="49"/>
    </row>
    <row r="55" spans="2:9" x14ac:dyDescent="0.25">
      <c r="B55" s="46"/>
      <c r="C55" s="94"/>
      <c r="D55" s="48"/>
      <c r="E55" s="48"/>
      <c r="F55" s="76"/>
      <c r="G55" s="498"/>
      <c r="H55" s="16"/>
      <c r="I55" s="49"/>
    </row>
    <row r="56" spans="2:9" x14ac:dyDescent="0.25">
      <c r="B56" s="46"/>
      <c r="C56" s="94"/>
      <c r="D56" s="48"/>
      <c r="E56" s="48"/>
      <c r="F56" s="76"/>
      <c r="G56" s="498"/>
      <c r="H56" s="16"/>
      <c r="I56" s="49"/>
    </row>
    <row r="57" spans="2:9" x14ac:dyDescent="0.25">
      <c r="B57" s="46"/>
      <c r="C57" s="94"/>
      <c r="D57" s="48"/>
      <c r="E57" s="48"/>
      <c r="F57" s="76"/>
      <c r="G57" s="498"/>
      <c r="H57" s="16"/>
      <c r="I57" s="49"/>
    </row>
    <row r="58" spans="2:9" x14ac:dyDescent="0.25">
      <c r="B58" s="46"/>
      <c r="C58" s="94"/>
      <c r="D58" s="48"/>
      <c r="E58" s="48"/>
      <c r="F58" s="76"/>
      <c r="G58" s="498"/>
      <c r="H58" s="16"/>
      <c r="I58" s="49"/>
    </row>
    <row r="59" spans="2:9" x14ac:dyDescent="0.25">
      <c r="B59" s="46"/>
      <c r="C59" s="94"/>
      <c r="D59" s="48"/>
      <c r="E59" s="48"/>
      <c r="F59" s="76"/>
      <c r="G59" s="498"/>
      <c r="H59" s="16"/>
      <c r="I59" s="49"/>
    </row>
    <row r="60" spans="2:9" x14ac:dyDescent="0.25">
      <c r="B60" s="46"/>
      <c r="C60" s="94"/>
      <c r="D60" s="48"/>
      <c r="E60" s="48"/>
      <c r="F60" s="76"/>
      <c r="G60" s="498"/>
      <c r="H60" s="16"/>
      <c r="I60" s="49"/>
    </row>
    <row r="61" spans="2:9" x14ac:dyDescent="0.25">
      <c r="B61" s="46"/>
      <c r="C61" s="94"/>
      <c r="D61" s="48"/>
      <c r="E61" s="48"/>
      <c r="F61" s="76"/>
      <c r="G61" s="498"/>
      <c r="H61" s="16"/>
      <c r="I61" s="49"/>
    </row>
    <row r="62" spans="2:9" x14ac:dyDescent="0.25">
      <c r="B62" s="46"/>
      <c r="C62" s="94"/>
      <c r="D62" s="48"/>
      <c r="E62" s="48"/>
      <c r="F62" s="76"/>
      <c r="G62" s="498"/>
      <c r="H62" s="16"/>
      <c r="I62" s="49"/>
    </row>
    <row r="63" spans="2:9" x14ac:dyDescent="0.25">
      <c r="B63" s="46"/>
      <c r="C63" s="94"/>
      <c r="D63" s="48"/>
      <c r="E63" s="48"/>
      <c r="F63" s="76"/>
      <c r="G63" s="498"/>
      <c r="H63" s="16"/>
      <c r="I63" s="49"/>
    </row>
    <row r="64" spans="2:9" x14ac:dyDescent="0.25">
      <c r="B64" s="46"/>
      <c r="C64" s="94"/>
      <c r="D64" s="48"/>
      <c r="E64" s="48"/>
      <c r="F64" s="76"/>
      <c r="G64" s="498"/>
      <c r="H64" s="16"/>
      <c r="I64" s="49"/>
    </row>
    <row r="65" spans="2:9" x14ac:dyDescent="0.25">
      <c r="B65" s="46"/>
      <c r="C65" s="94"/>
      <c r="D65" s="48"/>
      <c r="E65" s="48"/>
      <c r="F65" s="76"/>
      <c r="G65" s="498"/>
      <c r="H65" s="16"/>
      <c r="I65" s="49"/>
    </row>
    <row r="66" spans="2:9" x14ac:dyDescent="0.25">
      <c r="B66" s="46"/>
      <c r="C66" s="95"/>
      <c r="D66" s="48"/>
      <c r="E66" s="14"/>
      <c r="F66" s="83"/>
      <c r="G66" s="498"/>
      <c r="H66" s="16"/>
      <c r="I66" s="17"/>
    </row>
    <row r="67" spans="2:9" x14ac:dyDescent="0.25">
      <c r="B67" s="46"/>
      <c r="C67" s="94"/>
      <c r="D67" s="48"/>
      <c r="E67" s="14"/>
      <c r="F67" s="83"/>
      <c r="G67" s="498"/>
      <c r="H67" s="16"/>
      <c r="I67" s="17"/>
    </row>
    <row r="68" spans="2:9" x14ac:dyDescent="0.25">
      <c r="B68" s="46"/>
      <c r="C68" s="31"/>
      <c r="D68" s="14"/>
      <c r="E68" s="14"/>
      <c r="F68" s="83"/>
      <c r="G68" s="498"/>
      <c r="H68" s="16"/>
      <c r="I68" s="17"/>
    </row>
    <row r="69" spans="2:9" x14ac:dyDescent="0.25">
      <c r="B69" s="46"/>
      <c r="C69" s="31"/>
      <c r="D69" s="14"/>
      <c r="E69" s="14"/>
      <c r="F69" s="83"/>
      <c r="G69" s="498"/>
      <c r="H69" s="16"/>
      <c r="I69" s="17"/>
    </row>
    <row r="70" spans="2:9" x14ac:dyDescent="0.25">
      <c r="B70" s="46"/>
      <c r="C70" s="95"/>
      <c r="D70" s="14"/>
      <c r="E70" s="14"/>
      <c r="F70" s="83"/>
      <c r="G70" s="479"/>
      <c r="H70" s="16"/>
      <c r="I70" s="17"/>
    </row>
    <row r="71" spans="2:9" x14ac:dyDescent="0.25">
      <c r="B71" s="46"/>
      <c r="C71" s="31"/>
      <c r="D71" s="14"/>
      <c r="E71" s="14"/>
      <c r="F71" s="83"/>
      <c r="G71" s="479"/>
      <c r="H71" s="16" t="str">
        <f t="shared" ref="H71:H73" si="1">IF(D71="","",F71*G71)</f>
        <v/>
      </c>
    </row>
    <row r="72" spans="2:9" x14ac:dyDescent="0.25">
      <c r="B72" s="46"/>
      <c r="C72" s="95"/>
      <c r="D72" s="14"/>
      <c r="E72" s="14"/>
      <c r="F72" s="83"/>
      <c r="G72" s="479"/>
      <c r="H72" s="16"/>
    </row>
    <row r="73" spans="2:9" x14ac:dyDescent="0.25">
      <c r="B73" s="46"/>
      <c r="C73" s="31"/>
      <c r="D73" s="14"/>
      <c r="E73" s="14"/>
      <c r="F73" s="83"/>
      <c r="G73" s="479"/>
      <c r="H73" s="16" t="str">
        <f t="shared" si="1"/>
        <v/>
      </c>
    </row>
    <row r="74" spans="2:9" x14ac:dyDescent="0.25">
      <c r="B74" s="46"/>
      <c r="C74" s="31"/>
      <c r="D74" s="14"/>
      <c r="E74" s="14"/>
      <c r="F74" s="83"/>
      <c r="G74" s="479"/>
      <c r="H74" s="16"/>
    </row>
    <row r="75" spans="2:9" x14ac:dyDescent="0.25">
      <c r="B75" s="46"/>
      <c r="C75" s="31"/>
      <c r="D75" s="14"/>
      <c r="E75" s="14"/>
      <c r="F75" s="83"/>
      <c r="G75" s="479"/>
      <c r="H75" s="16"/>
    </row>
    <row r="76" spans="2:9" s="23" customFormat="1" ht="24.9" customHeight="1" x14ac:dyDescent="0.25">
      <c r="B76" s="96" t="str">
        <f>$B$10</f>
        <v>C2.2</v>
      </c>
      <c r="C76" s="97" t="s">
        <v>404</v>
      </c>
      <c r="D76" s="98"/>
      <c r="E76" s="98"/>
      <c r="F76" s="91"/>
      <c r="G76" s="502"/>
      <c r="H76" s="92">
        <f>SUM(H9:H75)</f>
        <v>0</v>
      </c>
      <c r="I76" s="27"/>
    </row>
    <row r="80" spans="2:9" x14ac:dyDescent="0.25">
      <c r="I80" s="6"/>
    </row>
    <row r="81" spans="2:9" x14ac:dyDescent="0.25">
      <c r="I81" s="7"/>
    </row>
    <row r="82" spans="2:9" x14ac:dyDescent="0.25">
      <c r="I82" s="7"/>
    </row>
    <row r="83" spans="2:9" x14ac:dyDescent="0.25">
      <c r="I83" s="7"/>
    </row>
    <row r="84" spans="2:9" s="8" customFormat="1" ht="24.9" customHeight="1" x14ac:dyDescent="0.25">
      <c r="B84" s="28"/>
      <c r="C84" s="3"/>
      <c r="D84" s="4"/>
      <c r="E84" s="4"/>
      <c r="F84" s="4"/>
      <c r="G84" s="472"/>
      <c r="H84" s="5"/>
      <c r="I84" s="11"/>
    </row>
    <row r="85" spans="2:9" s="23" customFormat="1" ht="20.100000000000001" customHeight="1" x14ac:dyDescent="0.25">
      <c r="B85" s="28"/>
      <c r="C85" s="3"/>
      <c r="D85" s="4"/>
      <c r="E85" s="4"/>
      <c r="F85" s="4"/>
      <c r="G85" s="472"/>
      <c r="H85" s="5"/>
      <c r="I85" s="27"/>
    </row>
    <row r="141" spans="2:9" s="23" customFormat="1" ht="20.100000000000001" customHeight="1" x14ac:dyDescent="0.25">
      <c r="B141" s="28"/>
      <c r="C141" s="3"/>
      <c r="D141" s="4"/>
      <c r="E141" s="4"/>
      <c r="F141" s="4"/>
      <c r="G141" s="472"/>
      <c r="H141" s="5"/>
      <c r="I141" s="27"/>
    </row>
    <row r="145" spans="2:9" x14ac:dyDescent="0.25">
      <c r="I145" s="6"/>
    </row>
    <row r="146" spans="2:9" x14ac:dyDescent="0.25">
      <c r="I146" s="7"/>
    </row>
    <row r="147" spans="2:9" x14ac:dyDescent="0.25">
      <c r="I147" s="7"/>
    </row>
    <row r="148" spans="2:9" x14ac:dyDescent="0.25">
      <c r="I148" s="7"/>
    </row>
    <row r="149" spans="2:9" s="8" customFormat="1" ht="24.9" customHeight="1" x14ac:dyDescent="0.25">
      <c r="B149" s="28"/>
      <c r="C149" s="3"/>
      <c r="D149" s="4"/>
      <c r="E149" s="4"/>
      <c r="F149" s="4"/>
      <c r="G149" s="472"/>
      <c r="H149" s="5"/>
      <c r="I149" s="11"/>
    </row>
    <row r="150" spans="2:9" s="23" customFormat="1" ht="20.100000000000001" customHeight="1" x14ac:dyDescent="0.25">
      <c r="B150" s="28"/>
      <c r="C150" s="3"/>
      <c r="D150" s="4"/>
      <c r="E150" s="4"/>
      <c r="F150" s="4"/>
      <c r="G150" s="472"/>
      <c r="H150" s="5"/>
      <c r="I150" s="27"/>
    </row>
    <row r="204" spans="2:9" s="23" customFormat="1" ht="24.9" customHeight="1" x14ac:dyDescent="0.25">
      <c r="B204" s="28"/>
      <c r="C204" s="3"/>
      <c r="D204" s="4"/>
      <c r="E204" s="4"/>
      <c r="F204" s="4"/>
      <c r="G204" s="472"/>
      <c r="H204" s="5"/>
      <c r="I204" s="27"/>
    </row>
  </sheetData>
  <sheetProtection algorithmName="SHA-512" hashValue="ONNftHxkOM9WMv61bLv2Le3LL60JmeAmRdkzwjvs00Gah7aUKWp/7lYCD2q22dWM1wRmLN3Q+o7/g8QD9Asu0Q==" saltValue="nrQH8jaf9OqHrpsiEO5s3A==" spinCount="100000" sheet="1" objects="1" scenarios="1" selectLockedCells="1"/>
  <conditionalFormatting sqref="G27 G35">
    <cfRule type="cellIs" dxfId="0"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70" firstPageNumber="31" fitToHeight="0" orientation="portrait" r:id="rId1"/>
  <rowBreaks count="2" manualBreakCount="2">
    <brk id="76" max="8" man="1"/>
    <brk id="12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7E0D0-8850-438D-9BE9-A6DDFCA61286}">
  <sheetPr codeName="Sheet53">
    <tabColor rgb="FFFF0000"/>
  </sheetPr>
  <dimension ref="B1:I240"/>
  <sheetViews>
    <sheetView view="pageBreakPreview" topLeftCell="A4" zoomScaleNormal="125" zoomScaleSheetLayoutView="100" zoomScalePageLayoutView="125" workbookViewId="0">
      <selection activeCell="F18" sqref="F18"/>
    </sheetView>
  </sheetViews>
  <sheetFormatPr defaultColWidth="6.88671875" defaultRowHeight="13.2" x14ac:dyDescent="0.25"/>
  <cols>
    <col min="1" max="1" width="0.88671875" style="1" customWidth="1"/>
    <col min="2" max="2" width="11.6640625" style="28" customWidth="1"/>
    <col min="3" max="3" width="45.6640625" style="39" customWidth="1"/>
    <col min="4" max="4" width="13.6640625" style="4" customWidth="1"/>
    <col min="5" max="5" width="5.6640625" style="4" customWidth="1"/>
    <col min="6" max="6" width="15.6640625" style="4" customWidth="1"/>
    <col min="7" max="7" width="15.6640625" style="1" customWidth="1"/>
    <col min="8" max="8" width="15.6640625" style="5" customWidth="1"/>
    <col min="9" max="9" width="0.88671875" style="5" customWidth="1"/>
    <col min="10" max="16384" width="6.88671875" style="1"/>
  </cols>
  <sheetData>
    <row r="1" spans="2:9" x14ac:dyDescent="0.25">
      <c r="B1" s="2" t="str">
        <f>Client1</f>
        <v>Province of KwaZulu-Natal</v>
      </c>
      <c r="F1" s="295" t="str">
        <f>"Contract No. "&amp;ContractNo</f>
        <v>Contract No. ZNB00511/00000/00/HOD/INF/21/T</v>
      </c>
      <c r="G1" s="295"/>
      <c r="H1" s="295"/>
    </row>
    <row r="2" spans="2:9" x14ac:dyDescent="0.25">
      <c r="B2" s="64" t="str">
        <f>Client2</f>
        <v>Department of Transport</v>
      </c>
    </row>
    <row r="3" spans="2:9" x14ac:dyDescent="0.25">
      <c r="B3" s="56"/>
      <c r="C3" s="67"/>
      <c r="D3" s="57"/>
      <c r="E3" s="57"/>
      <c r="F3" s="57"/>
      <c r="G3" s="58"/>
      <c r="H3" s="66"/>
    </row>
    <row r="4" spans="2:9" x14ac:dyDescent="0.25">
      <c r="B4" s="303" t="s">
        <v>8</v>
      </c>
      <c r="C4" s="304"/>
      <c r="D4" s="304"/>
      <c r="E4" s="304"/>
      <c r="F4" s="304"/>
      <c r="G4" s="304"/>
      <c r="H4" s="308"/>
      <c r="I4" s="6"/>
    </row>
    <row r="5" spans="2:9" ht="7.5" customHeight="1" x14ac:dyDescent="0.25">
      <c r="B5" s="296" t="str">
        <f>ContractDescription</f>
        <v>THE UPGRADE OF DISTRICT ROAD 1001 (KM 0+000 TO KM 4+780) IN THE UMGUNGUNDLOVU DISTRICT UNDER PIETERMARITZBURG REGION</v>
      </c>
      <c r="C5" s="297"/>
      <c r="D5" s="297"/>
      <c r="E5" s="297"/>
      <c r="F5" s="297"/>
      <c r="G5" s="297"/>
      <c r="H5" s="309"/>
      <c r="I5" s="7"/>
    </row>
    <row r="6" spans="2:9" ht="12.75" customHeight="1" x14ac:dyDescent="0.25">
      <c r="B6" s="296"/>
      <c r="C6" s="297"/>
      <c r="D6" s="297"/>
      <c r="E6" s="297"/>
      <c r="F6" s="297"/>
      <c r="G6" s="297"/>
      <c r="H6" s="309"/>
      <c r="I6" s="7"/>
    </row>
    <row r="7" spans="2:9" ht="7.5" customHeight="1" x14ac:dyDescent="0.25">
      <c r="B7" s="298"/>
      <c r="C7" s="299"/>
      <c r="D7" s="299"/>
      <c r="E7" s="299"/>
      <c r="F7" s="299"/>
      <c r="G7" s="299"/>
      <c r="H7" s="310"/>
      <c r="I7" s="7"/>
    </row>
    <row r="8" spans="2:9" s="8" customFormat="1" ht="24.9" customHeight="1" x14ac:dyDescent="0.25">
      <c r="B8" s="9" t="s">
        <v>0</v>
      </c>
      <c r="C8" s="10" t="s">
        <v>1</v>
      </c>
      <c r="D8" s="10" t="s">
        <v>2</v>
      </c>
      <c r="E8" s="10" t="s">
        <v>9</v>
      </c>
      <c r="F8" s="10" t="s">
        <v>3</v>
      </c>
      <c r="G8" s="10" t="s">
        <v>4</v>
      </c>
      <c r="H8" s="10" t="s">
        <v>5</v>
      </c>
      <c r="I8" s="11"/>
    </row>
    <row r="9" spans="2:9" x14ac:dyDescent="0.25">
      <c r="B9" s="74"/>
      <c r="C9" s="118"/>
      <c r="D9" s="60"/>
      <c r="E9" s="14"/>
      <c r="F9" s="83"/>
      <c r="G9" s="83"/>
      <c r="H9" s="16" t="str">
        <f>IF(D9="","",F9*G9)</f>
        <v/>
      </c>
      <c r="I9" s="17"/>
    </row>
    <row r="10" spans="2:9" x14ac:dyDescent="0.25">
      <c r="B10" s="121" t="s">
        <v>407</v>
      </c>
      <c r="C10" s="119" t="s">
        <v>408</v>
      </c>
      <c r="D10" s="14"/>
      <c r="E10" s="14"/>
      <c r="F10" s="83"/>
      <c r="G10" s="83"/>
      <c r="H10" s="16" t="str">
        <f t="shared" ref="H10:H75" si="0">IF(D10="","",F10*G10)</f>
        <v/>
      </c>
      <c r="I10" s="17"/>
    </row>
    <row r="11" spans="2:9" x14ac:dyDescent="0.25">
      <c r="B11" s="122"/>
      <c r="C11" s="120"/>
      <c r="D11" s="14"/>
      <c r="E11" s="14"/>
      <c r="F11" s="85"/>
      <c r="G11" s="87"/>
      <c r="H11" s="16" t="str">
        <f t="shared" si="0"/>
        <v/>
      </c>
      <c r="I11" s="17"/>
    </row>
    <row r="12" spans="2:9" x14ac:dyDescent="0.25">
      <c r="B12" s="123" t="s">
        <v>269</v>
      </c>
      <c r="C12" s="44" t="s">
        <v>268</v>
      </c>
      <c r="D12" s="14"/>
      <c r="E12" s="14"/>
      <c r="F12" s="85"/>
      <c r="G12" s="88"/>
      <c r="H12" s="16" t="str">
        <f t="shared" si="0"/>
        <v/>
      </c>
      <c r="I12" s="33"/>
    </row>
    <row r="13" spans="2:9" x14ac:dyDescent="0.25">
      <c r="B13" s="122"/>
      <c r="C13" s="120"/>
      <c r="D13" s="48"/>
      <c r="E13" s="14"/>
      <c r="F13" s="85"/>
      <c r="G13" s="86"/>
      <c r="H13" s="16" t="str">
        <f t="shared" si="0"/>
        <v/>
      </c>
      <c r="I13" s="33"/>
    </row>
    <row r="14" spans="2:9" ht="15.6" x14ac:dyDescent="0.25">
      <c r="B14" s="76" t="s">
        <v>267</v>
      </c>
      <c r="C14" s="44" t="s">
        <v>266</v>
      </c>
      <c r="D14" s="14" t="s">
        <v>31</v>
      </c>
      <c r="E14" s="14"/>
      <c r="F14" s="85">
        <v>5000</v>
      </c>
      <c r="G14" s="90">
        <v>30</v>
      </c>
      <c r="H14" s="16">
        <f t="shared" si="0"/>
        <v>150000</v>
      </c>
      <c r="I14" s="33"/>
    </row>
    <row r="15" spans="2:9" x14ac:dyDescent="0.25">
      <c r="B15" s="123"/>
      <c r="C15" s="44"/>
      <c r="D15" s="48"/>
      <c r="E15" s="14"/>
      <c r="F15" s="85"/>
      <c r="G15" s="86"/>
      <c r="H15" s="16" t="str">
        <f t="shared" si="0"/>
        <v/>
      </c>
      <c r="I15" s="33"/>
    </row>
    <row r="16" spans="2:9" ht="26.4" x14ac:dyDescent="0.25">
      <c r="B16" s="123" t="s">
        <v>265</v>
      </c>
      <c r="C16" s="44" t="s">
        <v>264</v>
      </c>
      <c r="D16" s="14"/>
      <c r="E16" s="14"/>
      <c r="F16" s="83"/>
      <c r="G16" s="83"/>
      <c r="H16" s="16" t="str">
        <f t="shared" si="0"/>
        <v/>
      </c>
    </row>
    <row r="17" spans="2:9" x14ac:dyDescent="0.25">
      <c r="B17" s="122"/>
      <c r="C17" s="120"/>
      <c r="D17" s="14"/>
      <c r="E17" s="14"/>
      <c r="F17" s="83"/>
      <c r="G17" s="83"/>
      <c r="H17" s="16" t="str">
        <f t="shared" si="0"/>
        <v/>
      </c>
    </row>
    <row r="18" spans="2:9" ht="15.6" x14ac:dyDescent="0.25">
      <c r="B18" s="76" t="s">
        <v>263</v>
      </c>
      <c r="C18" s="44" t="s">
        <v>196</v>
      </c>
      <c r="D18" s="14" t="s">
        <v>31</v>
      </c>
      <c r="E18" s="14"/>
      <c r="F18" s="83">
        <v>18000</v>
      </c>
      <c r="G18" s="87">
        <v>35</v>
      </c>
      <c r="H18" s="16">
        <f t="shared" si="0"/>
        <v>630000</v>
      </c>
    </row>
    <row r="19" spans="2:9" x14ac:dyDescent="0.25">
      <c r="B19" s="124"/>
      <c r="C19" s="120"/>
      <c r="D19" s="14"/>
      <c r="E19" s="14"/>
      <c r="F19" s="83"/>
      <c r="G19" s="87"/>
      <c r="H19" s="16" t="str">
        <f t="shared" si="0"/>
        <v/>
      </c>
    </row>
    <row r="20" spans="2:9" ht="15.6" x14ac:dyDescent="0.25">
      <c r="B20" s="76" t="s">
        <v>262</v>
      </c>
      <c r="C20" s="44" t="s">
        <v>261</v>
      </c>
      <c r="D20" s="14" t="s">
        <v>31</v>
      </c>
      <c r="E20" s="14"/>
      <c r="F20" s="83">
        <v>2500</v>
      </c>
      <c r="G20" s="87">
        <v>55</v>
      </c>
      <c r="H20" s="16">
        <f t="shared" si="0"/>
        <v>137500</v>
      </c>
    </row>
    <row r="21" spans="2:9" x14ac:dyDescent="0.25">
      <c r="B21" s="124"/>
      <c r="C21" s="120"/>
      <c r="D21" s="14"/>
      <c r="E21" s="14"/>
      <c r="F21" s="83"/>
      <c r="G21" s="87"/>
      <c r="H21" s="16" t="str">
        <f t="shared" si="0"/>
        <v/>
      </c>
    </row>
    <row r="22" spans="2:9" ht="15.6" x14ac:dyDescent="0.25">
      <c r="B22" s="76" t="s">
        <v>260</v>
      </c>
      <c r="C22" s="44" t="s">
        <v>259</v>
      </c>
      <c r="D22" s="14" t="s">
        <v>31</v>
      </c>
      <c r="E22" s="14"/>
      <c r="F22" s="83">
        <v>2500</v>
      </c>
      <c r="G22" s="87">
        <v>65</v>
      </c>
      <c r="H22" s="16">
        <f t="shared" si="0"/>
        <v>162500</v>
      </c>
      <c r="I22" s="33"/>
    </row>
    <row r="23" spans="2:9" x14ac:dyDescent="0.25">
      <c r="B23" s="122"/>
      <c r="C23" s="120"/>
      <c r="D23" s="14"/>
      <c r="E23" s="14"/>
      <c r="F23" s="83"/>
      <c r="G23" s="87"/>
      <c r="H23" s="16" t="str">
        <f t="shared" si="0"/>
        <v/>
      </c>
      <c r="I23" s="33"/>
    </row>
    <row r="24" spans="2:9" x14ac:dyDescent="0.25">
      <c r="B24" s="122"/>
      <c r="C24" s="120"/>
      <c r="D24" s="14"/>
      <c r="E24" s="14"/>
      <c r="F24" s="83"/>
      <c r="G24" s="87"/>
      <c r="H24" s="16" t="str">
        <f t="shared" si="0"/>
        <v/>
      </c>
      <c r="I24" s="34"/>
    </row>
    <row r="25" spans="2:9" ht="26.4" x14ac:dyDescent="0.25">
      <c r="B25" s="123" t="s">
        <v>258</v>
      </c>
      <c r="C25" s="44" t="s">
        <v>257</v>
      </c>
      <c r="D25" s="14"/>
      <c r="E25" s="14"/>
      <c r="F25" s="83"/>
      <c r="G25" s="87"/>
      <c r="H25" s="16" t="str">
        <f t="shared" si="0"/>
        <v/>
      </c>
      <c r="I25" s="33"/>
    </row>
    <row r="26" spans="2:9" x14ac:dyDescent="0.25">
      <c r="B26" s="122"/>
      <c r="C26" s="120"/>
      <c r="D26" s="14"/>
      <c r="E26" s="14"/>
      <c r="F26" s="83"/>
      <c r="G26" s="87"/>
      <c r="H26" s="16" t="str">
        <f t="shared" si="0"/>
        <v/>
      </c>
      <c r="I26" s="33"/>
    </row>
    <row r="27" spans="2:9" ht="26.4" x14ac:dyDescent="0.25">
      <c r="B27" s="123" t="s">
        <v>256</v>
      </c>
      <c r="C27" s="44" t="s">
        <v>255</v>
      </c>
      <c r="D27" s="14"/>
      <c r="E27" s="14"/>
      <c r="F27" s="83"/>
      <c r="G27" s="87"/>
      <c r="H27" s="16" t="str">
        <f t="shared" si="0"/>
        <v/>
      </c>
      <c r="I27" s="17"/>
    </row>
    <row r="28" spans="2:9" x14ac:dyDescent="0.25">
      <c r="B28" s="122"/>
      <c r="C28" s="120"/>
      <c r="D28" s="14"/>
      <c r="E28" s="14"/>
      <c r="F28" s="83"/>
      <c r="G28" s="87"/>
      <c r="H28" s="16" t="str">
        <f t="shared" si="0"/>
        <v/>
      </c>
      <c r="I28" s="17"/>
    </row>
    <row r="29" spans="2:9" s="29" customFormat="1" x14ac:dyDescent="0.25">
      <c r="B29" s="123" t="s">
        <v>54</v>
      </c>
      <c r="C29" s="44" t="s">
        <v>455</v>
      </c>
      <c r="D29" s="48" t="s">
        <v>29</v>
      </c>
      <c r="E29" s="14"/>
      <c r="F29" s="83">
        <v>10</v>
      </c>
      <c r="G29" s="87">
        <v>22000</v>
      </c>
      <c r="H29" s="16">
        <f t="shared" si="0"/>
        <v>220000</v>
      </c>
      <c r="I29" s="17"/>
    </row>
    <row r="30" spans="2:9" x14ac:dyDescent="0.25">
      <c r="B30" s="122"/>
      <c r="C30" s="120"/>
      <c r="D30" s="14"/>
      <c r="E30" s="14"/>
      <c r="F30" s="83"/>
      <c r="G30" s="87"/>
      <c r="H30" s="16" t="str">
        <f t="shared" si="0"/>
        <v/>
      </c>
      <c r="I30" s="34"/>
    </row>
    <row r="31" spans="2:9" x14ac:dyDescent="0.25">
      <c r="B31" s="46"/>
      <c r="C31" s="120"/>
      <c r="D31" s="14"/>
      <c r="E31" s="14"/>
      <c r="F31" s="83"/>
      <c r="G31" s="87"/>
      <c r="H31" s="16" t="str">
        <f t="shared" si="0"/>
        <v/>
      </c>
      <c r="I31" s="34"/>
    </row>
    <row r="32" spans="2:9" x14ac:dyDescent="0.25">
      <c r="B32" s="46" t="s">
        <v>57</v>
      </c>
      <c r="C32" s="44" t="s">
        <v>412</v>
      </c>
      <c r="D32" s="48" t="s">
        <v>29</v>
      </c>
      <c r="E32" s="14"/>
      <c r="F32" s="83">
        <v>3</v>
      </c>
      <c r="G32" s="87">
        <v>18000</v>
      </c>
      <c r="H32" s="16">
        <f t="shared" si="0"/>
        <v>54000</v>
      </c>
      <c r="I32" s="33"/>
    </row>
    <row r="33" spans="2:9" x14ac:dyDescent="0.25">
      <c r="B33" s="122"/>
      <c r="C33" s="120"/>
      <c r="D33" s="14"/>
      <c r="E33" s="14"/>
      <c r="F33" s="83"/>
      <c r="G33" s="87"/>
      <c r="H33" s="16"/>
      <c r="I33" s="33"/>
    </row>
    <row r="34" spans="2:9" x14ac:dyDescent="0.25">
      <c r="B34" s="122"/>
      <c r="C34" s="120"/>
      <c r="D34" s="14"/>
      <c r="E34" s="14"/>
      <c r="F34" s="83"/>
      <c r="G34" s="87"/>
      <c r="H34" s="16"/>
      <c r="I34" s="33"/>
    </row>
    <row r="35" spans="2:9" x14ac:dyDescent="0.25">
      <c r="B35" s="122"/>
      <c r="C35" s="120"/>
      <c r="D35" s="14"/>
      <c r="E35" s="14"/>
      <c r="F35" s="83"/>
      <c r="G35" s="87"/>
      <c r="H35" s="16"/>
      <c r="I35" s="33"/>
    </row>
    <row r="36" spans="2:9" x14ac:dyDescent="0.25">
      <c r="B36" s="122"/>
      <c r="C36" s="120"/>
      <c r="D36" s="14"/>
      <c r="E36" s="14"/>
      <c r="F36" s="83"/>
      <c r="G36" s="87"/>
      <c r="H36" s="16"/>
      <c r="I36" s="33"/>
    </row>
    <row r="37" spans="2:9" x14ac:dyDescent="0.25">
      <c r="B37" s="122"/>
      <c r="C37" s="120"/>
      <c r="D37" s="14"/>
      <c r="E37" s="14"/>
      <c r="F37" s="83"/>
      <c r="G37" s="87"/>
      <c r="H37" s="16"/>
      <c r="I37" s="33"/>
    </row>
    <row r="38" spans="2:9" x14ac:dyDescent="0.25">
      <c r="B38" s="122"/>
      <c r="C38" s="120"/>
      <c r="D38" s="14"/>
      <c r="E38" s="14"/>
      <c r="F38" s="83"/>
      <c r="G38" s="87"/>
      <c r="H38" s="16"/>
      <c r="I38" s="33"/>
    </row>
    <row r="39" spans="2:9" x14ac:dyDescent="0.25">
      <c r="B39" s="122"/>
      <c r="C39" s="120"/>
      <c r="D39" s="14"/>
      <c r="E39" s="14"/>
      <c r="F39" s="83"/>
      <c r="G39" s="87"/>
      <c r="H39" s="16"/>
      <c r="I39" s="33"/>
    </row>
    <row r="40" spans="2:9" x14ac:dyDescent="0.25">
      <c r="B40" s="122"/>
      <c r="C40" s="120"/>
      <c r="D40" s="14"/>
      <c r="E40" s="14"/>
      <c r="F40" s="83"/>
      <c r="G40" s="87"/>
      <c r="H40" s="16"/>
      <c r="I40" s="33"/>
    </row>
    <row r="41" spans="2:9" x14ac:dyDescent="0.25">
      <c r="B41" s="122"/>
      <c r="C41" s="120"/>
      <c r="D41" s="14"/>
      <c r="E41" s="14"/>
      <c r="F41" s="83"/>
      <c r="G41" s="87"/>
      <c r="H41" s="16"/>
      <c r="I41" s="33"/>
    </row>
    <row r="42" spans="2:9" x14ac:dyDescent="0.25">
      <c r="B42" s="122"/>
      <c r="C42" s="120"/>
      <c r="D42" s="14"/>
      <c r="E42" s="14"/>
      <c r="F42" s="83"/>
      <c r="G42" s="87"/>
      <c r="H42" s="16"/>
      <c r="I42" s="33"/>
    </row>
    <row r="43" spans="2:9" x14ac:dyDescent="0.25">
      <c r="B43" s="122"/>
      <c r="C43" s="120"/>
      <c r="D43" s="14"/>
      <c r="E43" s="14"/>
      <c r="F43" s="83"/>
      <c r="G43" s="87"/>
      <c r="H43" s="16"/>
      <c r="I43" s="33"/>
    </row>
    <row r="44" spans="2:9" x14ac:dyDescent="0.25">
      <c r="B44" s="122"/>
      <c r="C44" s="120"/>
      <c r="D44" s="14"/>
      <c r="E44" s="14"/>
      <c r="F44" s="83"/>
      <c r="G44" s="87"/>
      <c r="H44" s="16"/>
      <c r="I44" s="33"/>
    </row>
    <row r="45" spans="2:9" x14ac:dyDescent="0.25">
      <c r="B45" s="122"/>
      <c r="C45" s="120"/>
      <c r="D45" s="14"/>
      <c r="E45" s="14"/>
      <c r="F45" s="83"/>
      <c r="G45" s="87"/>
      <c r="H45" s="16"/>
      <c r="I45" s="33"/>
    </row>
    <row r="46" spans="2:9" x14ac:dyDescent="0.25">
      <c r="B46" s="122"/>
      <c r="C46" s="120"/>
      <c r="D46" s="14"/>
      <c r="E46" s="14"/>
      <c r="F46" s="83"/>
      <c r="G46" s="87"/>
      <c r="H46" s="16"/>
      <c r="I46" s="33"/>
    </row>
    <row r="47" spans="2:9" x14ac:dyDescent="0.25">
      <c r="B47" s="122"/>
      <c r="C47" s="120"/>
      <c r="D47" s="14"/>
      <c r="E47" s="14"/>
      <c r="F47" s="83"/>
      <c r="G47" s="87"/>
      <c r="H47" s="16"/>
      <c r="I47" s="33"/>
    </row>
    <row r="48" spans="2:9" x14ac:dyDescent="0.25">
      <c r="B48" s="122"/>
      <c r="C48" s="120"/>
      <c r="D48" s="14"/>
      <c r="E48" s="14"/>
      <c r="F48" s="83"/>
      <c r="G48" s="87"/>
      <c r="H48" s="16"/>
      <c r="I48" s="33"/>
    </row>
    <row r="49" spans="2:9" x14ac:dyDescent="0.25">
      <c r="B49" s="122"/>
      <c r="C49" s="120"/>
      <c r="D49" s="14"/>
      <c r="E49" s="14"/>
      <c r="F49" s="83"/>
      <c r="G49" s="87"/>
      <c r="H49" s="16"/>
      <c r="I49" s="33"/>
    </row>
    <row r="50" spans="2:9" x14ac:dyDescent="0.25">
      <c r="B50" s="122"/>
      <c r="C50" s="120"/>
      <c r="D50" s="14"/>
      <c r="E50" s="14"/>
      <c r="F50" s="83"/>
      <c r="G50" s="87"/>
      <c r="H50" s="16"/>
      <c r="I50" s="33"/>
    </row>
    <row r="51" spans="2:9" x14ac:dyDescent="0.25">
      <c r="B51" s="122"/>
      <c r="C51" s="120"/>
      <c r="D51" s="14"/>
      <c r="E51" s="14"/>
      <c r="F51" s="83"/>
      <c r="G51" s="87"/>
      <c r="H51" s="16"/>
      <c r="I51" s="33"/>
    </row>
    <row r="52" spans="2:9" x14ac:dyDescent="0.25">
      <c r="B52" s="122"/>
      <c r="C52" s="120"/>
      <c r="D52" s="14"/>
      <c r="E52" s="14"/>
      <c r="F52" s="83"/>
      <c r="G52" s="87"/>
      <c r="H52" s="16"/>
      <c r="I52" s="33"/>
    </row>
    <row r="53" spans="2:9" x14ac:dyDescent="0.25">
      <c r="B53" s="122"/>
      <c r="C53" s="120"/>
      <c r="D53" s="14"/>
      <c r="E53" s="14"/>
      <c r="F53" s="83"/>
      <c r="G53" s="87"/>
      <c r="H53" s="16"/>
      <c r="I53" s="33"/>
    </row>
    <row r="54" spans="2:9" x14ac:dyDescent="0.25">
      <c r="B54" s="122"/>
      <c r="C54" s="120"/>
      <c r="D54" s="14"/>
      <c r="E54" s="14"/>
      <c r="F54" s="83"/>
      <c r="G54" s="87"/>
      <c r="H54" s="16"/>
      <c r="I54" s="33"/>
    </row>
    <row r="55" spans="2:9" x14ac:dyDescent="0.25">
      <c r="B55" s="122"/>
      <c r="C55" s="120"/>
      <c r="D55" s="14"/>
      <c r="E55" s="14"/>
      <c r="F55" s="83"/>
      <c r="G55" s="87"/>
      <c r="H55" s="16"/>
      <c r="I55" s="33"/>
    </row>
    <row r="56" spans="2:9" x14ac:dyDescent="0.25">
      <c r="B56" s="122"/>
      <c r="C56" s="120"/>
      <c r="D56" s="14"/>
      <c r="E56" s="14"/>
      <c r="F56" s="83"/>
      <c r="G56" s="87"/>
      <c r="H56" s="16"/>
      <c r="I56" s="33"/>
    </row>
    <row r="57" spans="2:9" x14ac:dyDescent="0.25">
      <c r="B57" s="122"/>
      <c r="C57" s="120"/>
      <c r="D57" s="14"/>
      <c r="E57" s="14"/>
      <c r="F57" s="83"/>
      <c r="G57" s="87"/>
      <c r="H57" s="16"/>
      <c r="I57" s="33"/>
    </row>
    <row r="58" spans="2:9" x14ac:dyDescent="0.25">
      <c r="B58" s="122"/>
      <c r="C58" s="120"/>
      <c r="D58" s="14"/>
      <c r="E58" s="14"/>
      <c r="F58" s="83"/>
      <c r="G58" s="87"/>
      <c r="H58" s="16"/>
      <c r="I58" s="33"/>
    </row>
    <row r="59" spans="2:9" x14ac:dyDescent="0.25">
      <c r="B59" s="122"/>
      <c r="C59" s="120"/>
      <c r="D59" s="14"/>
      <c r="E59" s="14"/>
      <c r="F59" s="83"/>
      <c r="G59" s="87"/>
      <c r="H59" s="16"/>
      <c r="I59" s="33"/>
    </row>
    <row r="60" spans="2:9" x14ac:dyDescent="0.25">
      <c r="B60" s="75"/>
      <c r="C60" s="120"/>
      <c r="D60" s="14"/>
      <c r="E60" s="14"/>
      <c r="F60" s="83"/>
      <c r="G60" s="87"/>
      <c r="H60" s="16"/>
      <c r="I60" s="33"/>
    </row>
    <row r="61" spans="2:9" x14ac:dyDescent="0.25">
      <c r="B61" s="75"/>
      <c r="C61" s="120"/>
      <c r="D61" s="14"/>
      <c r="E61" s="14"/>
      <c r="F61" s="83"/>
      <c r="G61" s="87"/>
      <c r="H61" s="16"/>
      <c r="I61" s="33"/>
    </row>
    <row r="62" spans="2:9" x14ac:dyDescent="0.25">
      <c r="B62" s="75"/>
      <c r="C62" s="120"/>
      <c r="D62" s="14"/>
      <c r="E62" s="14"/>
      <c r="F62" s="83"/>
      <c r="G62" s="87"/>
      <c r="H62" s="16"/>
      <c r="I62" s="33"/>
    </row>
    <row r="63" spans="2:9" x14ac:dyDescent="0.25">
      <c r="B63" s="75"/>
      <c r="C63" s="120"/>
      <c r="D63" s="14"/>
      <c r="E63" s="14"/>
      <c r="F63" s="83"/>
      <c r="G63" s="87"/>
      <c r="H63" s="16"/>
      <c r="I63" s="33"/>
    </row>
    <row r="64" spans="2:9" x14ac:dyDescent="0.25">
      <c r="B64" s="75"/>
      <c r="C64" s="120"/>
      <c r="D64" s="14"/>
      <c r="E64" s="14"/>
      <c r="F64" s="83"/>
      <c r="G64" s="87"/>
      <c r="H64" s="16"/>
      <c r="I64" s="33"/>
    </row>
    <row r="65" spans="2:9" x14ac:dyDescent="0.25">
      <c r="B65" s="75"/>
      <c r="C65" s="120"/>
      <c r="D65" s="14"/>
      <c r="E65" s="14"/>
      <c r="F65" s="83"/>
      <c r="G65" s="87"/>
      <c r="H65" s="16"/>
      <c r="I65" s="33"/>
    </row>
    <row r="66" spans="2:9" x14ac:dyDescent="0.25">
      <c r="B66" s="75"/>
      <c r="C66" s="120"/>
      <c r="D66" s="14"/>
      <c r="E66" s="14"/>
      <c r="F66" s="83"/>
      <c r="G66" s="87"/>
      <c r="H66" s="16"/>
      <c r="I66" s="33"/>
    </row>
    <row r="67" spans="2:9" x14ac:dyDescent="0.25">
      <c r="B67" s="75"/>
      <c r="C67" s="120"/>
      <c r="D67" s="14"/>
      <c r="E67" s="14"/>
      <c r="F67" s="83"/>
      <c r="G67" s="87"/>
      <c r="H67" s="16"/>
      <c r="I67" s="33"/>
    </row>
    <row r="68" spans="2:9" x14ac:dyDescent="0.25">
      <c r="B68" s="75"/>
      <c r="C68" s="120"/>
      <c r="D68" s="14"/>
      <c r="E68" s="14"/>
      <c r="F68" s="83"/>
      <c r="G68" s="87"/>
      <c r="H68" s="16"/>
      <c r="I68" s="33"/>
    </row>
    <row r="69" spans="2:9" x14ac:dyDescent="0.25">
      <c r="B69" s="75"/>
      <c r="C69" s="120"/>
      <c r="D69" s="14"/>
      <c r="E69" s="14"/>
      <c r="F69" s="83"/>
      <c r="G69" s="87"/>
      <c r="H69" s="16"/>
      <c r="I69" s="33"/>
    </row>
    <row r="70" spans="2:9" x14ac:dyDescent="0.25">
      <c r="B70" s="75"/>
      <c r="C70" s="120"/>
      <c r="D70" s="14"/>
      <c r="E70" s="14"/>
      <c r="F70" s="83"/>
      <c r="G70" s="87"/>
      <c r="H70" s="16"/>
      <c r="I70" s="33"/>
    </row>
    <row r="71" spans="2:9" x14ac:dyDescent="0.25">
      <c r="B71" s="75"/>
      <c r="D71" s="20"/>
      <c r="E71" s="20"/>
      <c r="F71" s="83"/>
      <c r="G71" s="87"/>
      <c r="H71" s="16"/>
      <c r="I71" s="33"/>
    </row>
    <row r="72" spans="2:9" x14ac:dyDescent="0.25">
      <c r="B72" s="75"/>
      <c r="D72" s="20"/>
      <c r="E72" s="20"/>
      <c r="F72" s="83"/>
      <c r="G72" s="87"/>
      <c r="H72" s="16"/>
      <c r="I72" s="33"/>
    </row>
    <row r="73" spans="2:9" x14ac:dyDescent="0.25">
      <c r="B73" s="75"/>
      <c r="D73" s="20"/>
      <c r="E73" s="20"/>
      <c r="F73" s="83"/>
      <c r="G73" s="87"/>
      <c r="H73" s="16"/>
      <c r="I73" s="33"/>
    </row>
    <row r="74" spans="2:9" x14ac:dyDescent="0.25">
      <c r="B74" s="76"/>
      <c r="C74" s="44"/>
      <c r="D74" s="30"/>
      <c r="E74" s="20"/>
      <c r="F74" s="83"/>
      <c r="G74" s="87"/>
      <c r="H74" s="16"/>
      <c r="I74" s="33"/>
    </row>
    <row r="75" spans="2:9" x14ac:dyDescent="0.25">
      <c r="B75" s="37"/>
      <c r="D75" s="20"/>
      <c r="E75" s="20"/>
      <c r="F75" s="83"/>
      <c r="G75" s="87"/>
      <c r="H75" s="16" t="str">
        <f t="shared" si="0"/>
        <v/>
      </c>
      <c r="I75" s="33"/>
    </row>
    <row r="76" spans="2:9" ht="21.75" customHeight="1" x14ac:dyDescent="0.25">
      <c r="B76" s="96" t="str">
        <f>$B$10</f>
        <v>C4.1</v>
      </c>
      <c r="C76" s="97" t="s">
        <v>404</v>
      </c>
      <c r="D76" s="114"/>
      <c r="E76" s="98"/>
      <c r="F76" s="91"/>
      <c r="G76" s="91"/>
      <c r="H76" s="92">
        <f>SUM(H11:H75)</f>
        <v>1354000</v>
      </c>
      <c r="I76" s="33"/>
    </row>
    <row r="77" spans="2:9" x14ac:dyDescent="0.25">
      <c r="I77" s="33"/>
    </row>
    <row r="78" spans="2:9" ht="27.75" customHeight="1" x14ac:dyDescent="0.25">
      <c r="I78" s="33"/>
    </row>
    <row r="79" spans="2:9" x14ac:dyDescent="0.25">
      <c r="I79" s="33"/>
    </row>
    <row r="80" spans="2:9" x14ac:dyDescent="0.25">
      <c r="I80" s="33"/>
    </row>
    <row r="81" spans="9:9" x14ac:dyDescent="0.25">
      <c r="I81" s="33"/>
    </row>
    <row r="82" spans="9:9" x14ac:dyDescent="0.25">
      <c r="I82" s="33"/>
    </row>
    <row r="83" spans="9:9" x14ac:dyDescent="0.25">
      <c r="I83" s="33"/>
    </row>
    <row r="84" spans="9:9" x14ac:dyDescent="0.25">
      <c r="I84" s="33"/>
    </row>
    <row r="86" spans="9:9" x14ac:dyDescent="0.25">
      <c r="I86" s="33"/>
    </row>
    <row r="87" spans="9:9" x14ac:dyDescent="0.25">
      <c r="I87" s="36"/>
    </row>
    <row r="89" spans="9:9" x14ac:dyDescent="0.25">
      <c r="I89" s="33"/>
    </row>
    <row r="90" spans="9:9" x14ac:dyDescent="0.25">
      <c r="I90" s="33"/>
    </row>
    <row r="91" spans="9:9" x14ac:dyDescent="0.25">
      <c r="I91" s="33"/>
    </row>
    <row r="92" spans="9:9" x14ac:dyDescent="0.25">
      <c r="I92" s="33"/>
    </row>
    <row r="93" spans="9:9" x14ac:dyDescent="0.25">
      <c r="I93" s="33"/>
    </row>
    <row r="94" spans="9:9" x14ac:dyDescent="0.25">
      <c r="I94" s="33"/>
    </row>
    <row r="95" spans="9:9" x14ac:dyDescent="0.25">
      <c r="I95" s="33"/>
    </row>
    <row r="96" spans="9:9" x14ac:dyDescent="0.25">
      <c r="I96" s="33"/>
    </row>
    <row r="97" spans="2:9" x14ac:dyDescent="0.25">
      <c r="I97" s="33"/>
    </row>
    <row r="98" spans="2:9" s="23" customFormat="1" ht="19.5" customHeight="1" x14ac:dyDescent="0.25">
      <c r="B98" s="28"/>
      <c r="C98" s="39"/>
      <c r="D98" s="4"/>
      <c r="E98" s="4"/>
      <c r="F98" s="4"/>
      <c r="G98" s="1"/>
      <c r="H98" s="5"/>
      <c r="I98" s="27"/>
    </row>
    <row r="102" spans="2:9" x14ac:dyDescent="0.25">
      <c r="I102" s="6"/>
    </row>
    <row r="103" spans="2:9" x14ac:dyDescent="0.25">
      <c r="I103" s="7"/>
    </row>
    <row r="104" spans="2:9" x14ac:dyDescent="0.25">
      <c r="I104" s="7"/>
    </row>
    <row r="105" spans="2:9" x14ac:dyDescent="0.25">
      <c r="I105" s="7"/>
    </row>
    <row r="106" spans="2:9" s="8" customFormat="1" ht="24.9" customHeight="1" x14ac:dyDescent="0.25">
      <c r="B106" s="28"/>
      <c r="C106" s="39"/>
      <c r="D106" s="4"/>
      <c r="E106" s="4"/>
      <c r="F106" s="4"/>
      <c r="G106" s="1"/>
      <c r="H106" s="5"/>
      <c r="I106" s="11"/>
    </row>
    <row r="107" spans="2:9" s="23" customFormat="1" ht="19.5" customHeight="1" x14ac:dyDescent="0.25">
      <c r="B107" s="28"/>
      <c r="C107" s="39"/>
      <c r="D107" s="4"/>
      <c r="E107" s="4"/>
      <c r="F107" s="4"/>
      <c r="G107" s="1"/>
      <c r="H107" s="5"/>
      <c r="I107" s="27"/>
    </row>
    <row r="108" spans="2:9" x14ac:dyDescent="0.25">
      <c r="I108" s="33"/>
    </row>
    <row r="109" spans="2:9" x14ac:dyDescent="0.25">
      <c r="I109" s="33"/>
    </row>
    <row r="110" spans="2:9" x14ac:dyDescent="0.25">
      <c r="I110" s="33"/>
    </row>
    <row r="111" spans="2:9" x14ac:dyDescent="0.25">
      <c r="I111" s="33"/>
    </row>
    <row r="112" spans="2:9" x14ac:dyDescent="0.25">
      <c r="I112" s="33"/>
    </row>
    <row r="113" spans="9:9" x14ac:dyDescent="0.25">
      <c r="I113" s="33"/>
    </row>
    <row r="114" spans="9:9" x14ac:dyDescent="0.25">
      <c r="I114" s="33"/>
    </row>
    <row r="115" spans="9:9" x14ac:dyDescent="0.25">
      <c r="I115" s="33"/>
    </row>
    <row r="116" spans="9:9" x14ac:dyDescent="0.25">
      <c r="I116" s="33"/>
    </row>
    <row r="117" spans="9:9" x14ac:dyDescent="0.25">
      <c r="I117" s="33"/>
    </row>
    <row r="118" spans="9:9" x14ac:dyDescent="0.25">
      <c r="I118" s="33"/>
    </row>
    <row r="119" spans="9:9" x14ac:dyDescent="0.25">
      <c r="I119" s="33"/>
    </row>
    <row r="120" spans="9:9" x14ac:dyDescent="0.25">
      <c r="I120" s="33"/>
    </row>
    <row r="121" spans="9:9" x14ac:dyDescent="0.25">
      <c r="I121" s="33"/>
    </row>
    <row r="122" spans="9:9" x14ac:dyDescent="0.25">
      <c r="I122" s="33"/>
    </row>
    <row r="123" spans="9:9" x14ac:dyDescent="0.25">
      <c r="I123" s="33"/>
    </row>
    <row r="124" spans="9:9" x14ac:dyDescent="0.25">
      <c r="I124" s="33"/>
    </row>
    <row r="125" spans="9:9" x14ac:dyDescent="0.25">
      <c r="I125" s="33"/>
    </row>
    <row r="126" spans="9:9" x14ac:dyDescent="0.25">
      <c r="I126" s="33"/>
    </row>
    <row r="127" spans="9:9" x14ac:dyDescent="0.25">
      <c r="I127" s="33"/>
    </row>
    <row r="128" spans="9:9" x14ac:dyDescent="0.25">
      <c r="I128" s="33"/>
    </row>
    <row r="129" spans="9:9" x14ac:dyDescent="0.25">
      <c r="I129" s="33"/>
    </row>
    <row r="130" spans="9:9" x14ac:dyDescent="0.25">
      <c r="I130" s="33"/>
    </row>
    <row r="131" spans="9:9" x14ac:dyDescent="0.25">
      <c r="I131" s="33"/>
    </row>
    <row r="132" spans="9:9" x14ac:dyDescent="0.25">
      <c r="I132" s="33"/>
    </row>
    <row r="133" spans="9:9" x14ac:dyDescent="0.25">
      <c r="I133" s="33"/>
    </row>
    <row r="134" spans="9:9" x14ac:dyDescent="0.25">
      <c r="I134" s="33"/>
    </row>
    <row r="135" spans="9:9" x14ac:dyDescent="0.25">
      <c r="I135" s="33"/>
    </row>
    <row r="136" spans="9:9" x14ac:dyDescent="0.25">
      <c r="I136" s="33"/>
    </row>
    <row r="137" spans="9:9" x14ac:dyDescent="0.25">
      <c r="I137" s="33"/>
    </row>
    <row r="138" spans="9:9" x14ac:dyDescent="0.25">
      <c r="I138" s="33"/>
    </row>
    <row r="139" spans="9:9" x14ac:dyDescent="0.25">
      <c r="I139" s="33"/>
    </row>
    <row r="140" spans="9:9" x14ac:dyDescent="0.25">
      <c r="I140" s="33"/>
    </row>
    <row r="141" spans="9:9" x14ac:dyDescent="0.25">
      <c r="I141" s="33"/>
    </row>
    <row r="142" spans="9:9" x14ac:dyDescent="0.25">
      <c r="I142" s="33"/>
    </row>
    <row r="143" spans="9:9" x14ac:dyDescent="0.25">
      <c r="I143" s="33"/>
    </row>
    <row r="144" spans="9:9" x14ac:dyDescent="0.25">
      <c r="I144" s="33"/>
    </row>
    <row r="145" spans="9:9" x14ac:dyDescent="0.25">
      <c r="I145" s="33"/>
    </row>
    <row r="146" spans="9:9" x14ac:dyDescent="0.25">
      <c r="I146" s="33"/>
    </row>
    <row r="147" spans="9:9" x14ac:dyDescent="0.25">
      <c r="I147" s="33"/>
    </row>
    <row r="148" spans="9:9" x14ac:dyDescent="0.25">
      <c r="I148" s="33"/>
    </row>
    <row r="149" spans="9:9" x14ac:dyDescent="0.25">
      <c r="I149" s="33"/>
    </row>
    <row r="150" spans="9:9" x14ac:dyDescent="0.25">
      <c r="I150" s="33"/>
    </row>
    <row r="151" spans="9:9" x14ac:dyDescent="0.25">
      <c r="I151" s="33"/>
    </row>
    <row r="152" spans="9:9" x14ac:dyDescent="0.25">
      <c r="I152" s="33"/>
    </row>
    <row r="153" spans="9:9" x14ac:dyDescent="0.25">
      <c r="I153" s="33"/>
    </row>
    <row r="154" spans="9:9" x14ac:dyDescent="0.25">
      <c r="I154" s="33"/>
    </row>
    <row r="155" spans="9:9" x14ac:dyDescent="0.25">
      <c r="I155" s="33"/>
    </row>
    <row r="156" spans="9:9" x14ac:dyDescent="0.25">
      <c r="I156" s="33"/>
    </row>
    <row r="157" spans="9:9" x14ac:dyDescent="0.25">
      <c r="I157" s="33"/>
    </row>
    <row r="158" spans="9:9" x14ac:dyDescent="0.25">
      <c r="I158" s="33"/>
    </row>
    <row r="159" spans="9:9" x14ac:dyDescent="0.25">
      <c r="I159" s="33"/>
    </row>
    <row r="160" spans="9:9" x14ac:dyDescent="0.25">
      <c r="I160" s="33"/>
    </row>
    <row r="161" spans="2:9" x14ac:dyDescent="0.25">
      <c r="I161" s="33"/>
    </row>
    <row r="162" spans="2:9" x14ac:dyDescent="0.25">
      <c r="I162" s="33"/>
    </row>
    <row r="163" spans="2:9" x14ac:dyDescent="0.25">
      <c r="I163" s="33"/>
    </row>
    <row r="164" spans="2:9" x14ac:dyDescent="0.25">
      <c r="I164" s="33"/>
    </row>
    <row r="165" spans="2:9" x14ac:dyDescent="0.25">
      <c r="I165" s="33"/>
    </row>
    <row r="166" spans="2:9" x14ac:dyDescent="0.25">
      <c r="I166" s="33"/>
    </row>
    <row r="167" spans="2:9" x14ac:dyDescent="0.25">
      <c r="I167" s="33"/>
    </row>
    <row r="168" spans="2:9" x14ac:dyDescent="0.25">
      <c r="I168" s="33"/>
    </row>
    <row r="169" spans="2:9" s="23" customFormat="1" ht="19.5" customHeight="1" x14ac:dyDescent="0.25">
      <c r="B169" s="28"/>
      <c r="C169" s="39"/>
      <c r="D169" s="4"/>
      <c r="E169" s="4"/>
      <c r="F169" s="4"/>
      <c r="G169" s="1"/>
      <c r="H169" s="5"/>
      <c r="I169" s="27"/>
    </row>
    <row r="173" spans="2:9" x14ac:dyDescent="0.25">
      <c r="I173" s="6"/>
    </row>
    <row r="174" spans="2:9" x14ac:dyDescent="0.25">
      <c r="I174" s="7"/>
    </row>
    <row r="175" spans="2:9" x14ac:dyDescent="0.25">
      <c r="I175" s="7"/>
    </row>
    <row r="176" spans="2:9" x14ac:dyDescent="0.25">
      <c r="I176" s="7"/>
    </row>
    <row r="177" spans="2:9" s="8" customFormat="1" ht="24.9" customHeight="1" x14ac:dyDescent="0.25">
      <c r="B177" s="28"/>
      <c r="C177" s="39"/>
      <c r="D177" s="4"/>
      <c r="E177" s="4"/>
      <c r="F177" s="4"/>
      <c r="G177" s="1"/>
      <c r="H177" s="5"/>
      <c r="I177" s="11"/>
    </row>
    <row r="178" spans="2:9" s="23" customFormat="1" ht="19.5" customHeight="1" x14ac:dyDescent="0.25">
      <c r="B178" s="28"/>
      <c r="C178" s="39"/>
      <c r="D178" s="4"/>
      <c r="E178" s="4"/>
      <c r="F178" s="4"/>
      <c r="G178" s="1"/>
      <c r="H178" s="5"/>
      <c r="I178" s="27"/>
    </row>
    <row r="179" spans="2:9" x14ac:dyDescent="0.25">
      <c r="I179" s="33"/>
    </row>
    <row r="180" spans="2:9" x14ac:dyDescent="0.25">
      <c r="I180" s="33"/>
    </row>
    <row r="181" spans="2:9" x14ac:dyDescent="0.25">
      <c r="I181" s="33"/>
    </row>
    <row r="182" spans="2:9" x14ac:dyDescent="0.25">
      <c r="I182" s="33"/>
    </row>
    <row r="183" spans="2:9" x14ac:dyDescent="0.25">
      <c r="I183" s="33"/>
    </row>
    <row r="184" spans="2:9" x14ac:dyDescent="0.25">
      <c r="I184" s="33"/>
    </row>
    <row r="185" spans="2:9" x14ac:dyDescent="0.25">
      <c r="I185" s="33"/>
    </row>
    <row r="186" spans="2:9" x14ac:dyDescent="0.25">
      <c r="I186" s="33"/>
    </row>
    <row r="187" spans="2:9" x14ac:dyDescent="0.25">
      <c r="I187" s="33"/>
    </row>
    <row r="188" spans="2:9" x14ac:dyDescent="0.25">
      <c r="I188" s="33"/>
    </row>
    <row r="189" spans="2:9" x14ac:dyDescent="0.25">
      <c r="I189" s="33"/>
    </row>
    <row r="190" spans="2:9" x14ac:dyDescent="0.25">
      <c r="I190" s="33"/>
    </row>
    <row r="191" spans="2:9" x14ac:dyDescent="0.25">
      <c r="I191" s="33"/>
    </row>
    <row r="192" spans="2:9" x14ac:dyDescent="0.25">
      <c r="I192" s="33"/>
    </row>
    <row r="193" spans="9:9" x14ac:dyDescent="0.25">
      <c r="I193" s="33"/>
    </row>
    <row r="194" spans="9:9" x14ac:dyDescent="0.25">
      <c r="I194" s="33"/>
    </row>
    <row r="195" spans="9:9" x14ac:dyDescent="0.25">
      <c r="I195" s="33"/>
    </row>
    <row r="196" spans="9:9" x14ac:dyDescent="0.25">
      <c r="I196" s="33"/>
    </row>
    <row r="197" spans="9:9" x14ac:dyDescent="0.25">
      <c r="I197" s="33"/>
    </row>
    <row r="198" spans="9:9" x14ac:dyDescent="0.25">
      <c r="I198" s="33"/>
    </row>
    <row r="199" spans="9:9" x14ac:dyDescent="0.25">
      <c r="I199" s="33"/>
    </row>
    <row r="200" spans="9:9" x14ac:dyDescent="0.25">
      <c r="I200" s="33"/>
    </row>
    <row r="201" spans="9:9" x14ac:dyDescent="0.25">
      <c r="I201" s="33"/>
    </row>
    <row r="202" spans="9:9" x14ac:dyDescent="0.25">
      <c r="I202" s="33"/>
    </row>
    <row r="203" spans="9:9" x14ac:dyDescent="0.25">
      <c r="I203" s="33"/>
    </row>
    <row r="204" spans="9:9" x14ac:dyDescent="0.25">
      <c r="I204" s="33"/>
    </row>
    <row r="205" spans="9:9" x14ac:dyDescent="0.25">
      <c r="I205" s="33"/>
    </row>
    <row r="206" spans="9:9" ht="16.5" customHeight="1" x14ac:dyDescent="0.25">
      <c r="I206" s="33"/>
    </row>
    <row r="207" spans="9:9" x14ac:dyDescent="0.25">
      <c r="I207" s="33"/>
    </row>
    <row r="208" spans="9:9" x14ac:dyDescent="0.25">
      <c r="I208" s="33"/>
    </row>
    <row r="209" spans="9:9" x14ac:dyDescent="0.25">
      <c r="I209" s="33"/>
    </row>
    <row r="210" spans="9:9" x14ac:dyDescent="0.25">
      <c r="I210" s="33"/>
    </row>
    <row r="211" spans="9:9" x14ac:dyDescent="0.25">
      <c r="I211" s="33"/>
    </row>
    <row r="212" spans="9:9" x14ac:dyDescent="0.25">
      <c r="I212" s="33"/>
    </row>
    <row r="213" spans="9:9" x14ac:dyDescent="0.25">
      <c r="I213" s="33"/>
    </row>
    <row r="214" spans="9:9" x14ac:dyDescent="0.25">
      <c r="I214" s="33"/>
    </row>
    <row r="215" spans="9:9" x14ac:dyDescent="0.25">
      <c r="I215" s="33"/>
    </row>
    <row r="216" spans="9:9" x14ac:dyDescent="0.25">
      <c r="I216" s="33"/>
    </row>
    <row r="217" spans="9:9" x14ac:dyDescent="0.25">
      <c r="I217" s="33"/>
    </row>
    <row r="218" spans="9:9" x14ac:dyDescent="0.25">
      <c r="I218" s="33"/>
    </row>
    <row r="219" spans="9:9" x14ac:dyDescent="0.25">
      <c r="I219" s="33"/>
    </row>
    <row r="220" spans="9:9" x14ac:dyDescent="0.25">
      <c r="I220" s="33"/>
    </row>
    <row r="221" spans="9:9" x14ac:dyDescent="0.25">
      <c r="I221" s="33"/>
    </row>
    <row r="222" spans="9:9" x14ac:dyDescent="0.25">
      <c r="I222" s="33"/>
    </row>
    <row r="223" spans="9:9" x14ac:dyDescent="0.25">
      <c r="I223" s="33"/>
    </row>
    <row r="224" spans="9:9" x14ac:dyDescent="0.25">
      <c r="I224" s="33"/>
    </row>
    <row r="225" spans="2:9" x14ac:dyDescent="0.25">
      <c r="I225" s="33"/>
    </row>
    <row r="226" spans="2:9" x14ac:dyDescent="0.25">
      <c r="I226" s="33"/>
    </row>
    <row r="227" spans="2:9" x14ac:dyDescent="0.25">
      <c r="I227" s="33"/>
    </row>
    <row r="228" spans="2:9" x14ac:dyDescent="0.25">
      <c r="I228" s="33"/>
    </row>
    <row r="229" spans="2:9" x14ac:dyDescent="0.25">
      <c r="I229" s="33"/>
    </row>
    <row r="230" spans="2:9" x14ac:dyDescent="0.25">
      <c r="I230" s="33"/>
    </row>
    <row r="231" spans="2:9" x14ac:dyDescent="0.25">
      <c r="I231" s="33"/>
    </row>
    <row r="232" spans="2:9" x14ac:dyDescent="0.25">
      <c r="I232" s="33"/>
    </row>
    <row r="233" spans="2:9" x14ac:dyDescent="0.25">
      <c r="I233" s="33"/>
    </row>
    <row r="234" spans="2:9" x14ac:dyDescent="0.25">
      <c r="I234" s="33"/>
    </row>
    <row r="235" spans="2:9" x14ac:dyDescent="0.25">
      <c r="I235" s="33"/>
    </row>
    <row r="236" spans="2:9" x14ac:dyDescent="0.25">
      <c r="I236" s="33"/>
    </row>
    <row r="237" spans="2:9" x14ac:dyDescent="0.25">
      <c r="I237" s="33"/>
    </row>
    <row r="238" spans="2:9" x14ac:dyDescent="0.25">
      <c r="I238" s="33"/>
    </row>
    <row r="239" spans="2:9" x14ac:dyDescent="0.25">
      <c r="I239" s="33"/>
    </row>
    <row r="240" spans="2:9" s="23" customFormat="1" ht="24.9" customHeight="1" x14ac:dyDescent="0.25">
      <c r="B240" s="28"/>
      <c r="C240" s="39"/>
      <c r="D240" s="4"/>
      <c r="E240" s="4"/>
      <c r="F240" s="4"/>
      <c r="G240" s="1"/>
      <c r="H240" s="5"/>
      <c r="I240" s="27"/>
    </row>
  </sheetData>
  <mergeCells count="4">
    <mergeCell ref="F1:H1"/>
    <mergeCell ref="B5:G7"/>
    <mergeCell ref="H4:H7"/>
    <mergeCell ref="B4:G4"/>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oddFooter xml:space="preserve">&amp;L&amp;"Arial,Bold"_____________________________________________________________________________________________________________________
ZNT 4198/17T Standard Quotation Document Ver. 2019-09-02&amp;R&amp;"Arial,Bold"_____________________
C&amp;P   </oddFooter>
  </headerFooter>
  <rowBreaks count="1" manualBreakCount="1">
    <brk id="7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4840-8989-4EB7-AB6A-38BC5A30C3EB}">
  <sheetPr codeName="Sheet54"/>
  <dimension ref="B1:J85"/>
  <sheetViews>
    <sheetView view="pageBreakPreview" zoomScale="70" zoomScaleNormal="125" zoomScaleSheetLayoutView="70" zoomScalePageLayoutView="125" workbookViewId="0">
      <selection activeCell="G14" sqref="G14"/>
    </sheetView>
  </sheetViews>
  <sheetFormatPr defaultColWidth="6.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17.5546875" style="5" customWidth="1"/>
    <col min="10" max="16384" width="6.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56"/>
      <c r="C3" s="56"/>
      <c r="D3" s="57"/>
      <c r="E3" s="57"/>
      <c r="F3" s="57"/>
      <c r="G3" s="473"/>
      <c r="H3" s="66"/>
    </row>
    <row r="4" spans="2:9" ht="13.2" customHeight="1" x14ac:dyDescent="0.25">
      <c r="B4" s="469" t="s">
        <v>8</v>
      </c>
      <c r="C4" s="470"/>
      <c r="D4" s="470"/>
      <c r="E4" s="470"/>
      <c r="F4" s="470"/>
      <c r="G4" s="474"/>
      <c r="H4" s="466" t="str">
        <f>"CHAPTER "&amp;B10</f>
        <v>CHAPTER C4.2</v>
      </c>
      <c r="I4" s="6"/>
    </row>
    <row r="5" spans="2:9" ht="7.5" customHeight="1" x14ac:dyDescent="0.25">
      <c r="B5" s="247" t="str">
        <f>ContractDescription</f>
        <v>THE UPGRADE OF DISTRICT ROAD 1001 (KM 0+000 TO KM 4+780) IN THE UMGUNGUNDLOVU DISTRICT UNDER PIETERMARITZBURG REGION</v>
      </c>
      <c r="C5" s="463"/>
      <c r="D5" s="463"/>
      <c r="E5" s="463"/>
      <c r="F5" s="463"/>
      <c r="G5" s="475"/>
      <c r="H5" s="467"/>
      <c r="I5" s="7"/>
    </row>
    <row r="6" spans="2:9" ht="12.75" customHeight="1" x14ac:dyDescent="0.25">
      <c r="B6" s="247"/>
      <c r="C6" s="463"/>
      <c r="D6" s="463"/>
      <c r="E6" s="463"/>
      <c r="F6" s="463"/>
      <c r="G6" s="475"/>
      <c r="H6" s="467"/>
      <c r="I6" s="7"/>
    </row>
    <row r="7" spans="2:9" ht="7.5" customHeight="1" x14ac:dyDescent="0.25">
      <c r="B7" s="464"/>
      <c r="C7" s="465"/>
      <c r="D7" s="465"/>
      <c r="E7" s="465"/>
      <c r="F7" s="465"/>
      <c r="G7" s="476"/>
      <c r="H7" s="468"/>
      <c r="I7" s="7"/>
    </row>
    <row r="8" spans="2:9" s="8" customFormat="1" ht="24.9" customHeight="1" x14ac:dyDescent="0.25">
      <c r="B8" s="9" t="s">
        <v>0</v>
      </c>
      <c r="C8" s="10" t="s">
        <v>1</v>
      </c>
      <c r="D8" s="10" t="s">
        <v>2</v>
      </c>
      <c r="E8" s="10" t="s">
        <v>9</v>
      </c>
      <c r="F8" s="10" t="s">
        <v>3</v>
      </c>
      <c r="G8" s="477" t="s">
        <v>4</v>
      </c>
      <c r="H8" s="10" t="s">
        <v>5</v>
      </c>
      <c r="I8" s="11"/>
    </row>
    <row r="9" spans="2:9" x14ac:dyDescent="0.25">
      <c r="B9" s="77"/>
      <c r="C9" s="39"/>
      <c r="D9" s="60"/>
      <c r="E9" s="14"/>
      <c r="F9" s="83"/>
      <c r="G9" s="479"/>
      <c r="H9" s="16" t="str">
        <f>IF(D9="","",F9*G9)</f>
        <v/>
      </c>
      <c r="I9" s="17"/>
    </row>
    <row r="10" spans="2:9" x14ac:dyDescent="0.25">
      <c r="B10" s="105" t="s">
        <v>409</v>
      </c>
      <c r="C10" s="119" t="s">
        <v>410</v>
      </c>
      <c r="D10" s="14"/>
      <c r="E10" s="14"/>
      <c r="F10" s="83"/>
      <c r="G10" s="479"/>
      <c r="H10" s="16" t="str">
        <f t="shared" ref="H10:H30" si="0">IF(D10="","",F10*G10)</f>
        <v/>
      </c>
      <c r="I10" s="17"/>
    </row>
    <row r="11" spans="2:9" x14ac:dyDescent="0.25">
      <c r="B11" s="46"/>
      <c r="C11" s="120"/>
      <c r="D11" s="14"/>
      <c r="E11" s="14"/>
      <c r="F11" s="83"/>
      <c r="G11" s="479"/>
      <c r="H11" s="16" t="str">
        <f t="shared" si="0"/>
        <v/>
      </c>
      <c r="I11" s="17"/>
    </row>
    <row r="12" spans="2:9" ht="26.4" x14ac:dyDescent="0.25">
      <c r="B12" s="123" t="s">
        <v>290</v>
      </c>
      <c r="C12" s="44" t="s">
        <v>289</v>
      </c>
      <c r="D12" s="14"/>
      <c r="E12" s="14"/>
      <c r="F12" s="128"/>
      <c r="G12" s="509"/>
      <c r="H12" s="126"/>
      <c r="I12" s="34"/>
    </row>
    <row r="13" spans="2:9" x14ac:dyDescent="0.25">
      <c r="B13" s="122"/>
      <c r="C13" s="112"/>
      <c r="D13" s="14"/>
      <c r="E13" s="14"/>
      <c r="F13" s="128"/>
      <c r="G13" s="509"/>
      <c r="H13" s="126"/>
      <c r="I13" s="33"/>
    </row>
    <row r="14" spans="2:9" x14ac:dyDescent="0.25">
      <c r="B14" s="123" t="s">
        <v>288</v>
      </c>
      <c r="C14" s="29" t="s">
        <v>196</v>
      </c>
      <c r="D14" s="14" t="s">
        <v>411</v>
      </c>
      <c r="E14" s="14"/>
      <c r="F14" s="128">
        <v>35755</v>
      </c>
      <c r="G14" s="510"/>
      <c r="H14" s="126">
        <f>G14*F14</f>
        <v>0</v>
      </c>
      <c r="I14" s="33"/>
    </row>
    <row r="15" spans="2:9" x14ac:dyDescent="0.25">
      <c r="B15" s="122"/>
      <c r="C15" s="112"/>
      <c r="D15" s="48"/>
      <c r="E15" s="14"/>
      <c r="F15" s="128"/>
      <c r="G15" s="489"/>
      <c r="H15" s="126"/>
      <c r="I15" s="17"/>
    </row>
    <row r="16" spans="2:9" x14ac:dyDescent="0.25">
      <c r="B16" s="76" t="s">
        <v>287</v>
      </c>
      <c r="C16" s="29" t="s">
        <v>261</v>
      </c>
      <c r="D16" s="14" t="s">
        <v>411</v>
      </c>
      <c r="E16" s="14"/>
      <c r="F16" s="128">
        <v>250</v>
      </c>
      <c r="G16" s="510"/>
      <c r="H16" s="126">
        <f>G16*F16</f>
        <v>0</v>
      </c>
      <c r="I16" s="17"/>
    </row>
    <row r="17" spans="2:10" s="29" customFormat="1" x14ac:dyDescent="0.25">
      <c r="B17" s="76"/>
      <c r="D17" s="14" t="s">
        <v>436</v>
      </c>
      <c r="E17" s="14"/>
      <c r="F17" s="128"/>
      <c r="G17" s="489"/>
      <c r="H17" s="126"/>
      <c r="I17" s="17"/>
    </row>
    <row r="18" spans="2:10" x14ac:dyDescent="0.25">
      <c r="B18" s="76" t="s">
        <v>286</v>
      </c>
      <c r="C18" s="29" t="s">
        <v>259</v>
      </c>
      <c r="D18" s="14" t="s">
        <v>411</v>
      </c>
      <c r="E18" s="14"/>
      <c r="F18" s="128">
        <v>850</v>
      </c>
      <c r="G18" s="510"/>
      <c r="H18" s="126">
        <f>G18*F18</f>
        <v>0</v>
      </c>
      <c r="I18" s="34"/>
    </row>
    <row r="19" spans="2:10" x14ac:dyDescent="0.25">
      <c r="B19" s="124"/>
      <c r="C19" s="112"/>
      <c r="D19" s="48"/>
      <c r="E19" s="14"/>
      <c r="F19" s="128"/>
      <c r="G19" s="509"/>
      <c r="H19" s="126"/>
      <c r="I19" s="34"/>
    </row>
    <row r="20" spans="2:10" x14ac:dyDescent="0.25">
      <c r="B20" s="204" t="s">
        <v>285</v>
      </c>
      <c r="C20" s="205" t="s">
        <v>197</v>
      </c>
      <c r="D20" s="185" t="s">
        <v>411</v>
      </c>
      <c r="E20" s="14"/>
      <c r="F20" s="128">
        <v>8585</v>
      </c>
      <c r="G20" s="510"/>
      <c r="H20" s="126">
        <f>G20*F20</f>
        <v>0</v>
      </c>
      <c r="I20" s="33"/>
    </row>
    <row r="21" spans="2:10" x14ac:dyDescent="0.25">
      <c r="B21" s="124"/>
      <c r="C21" s="112"/>
      <c r="D21" s="14"/>
      <c r="E21" s="14"/>
      <c r="F21" s="128"/>
      <c r="G21" s="489"/>
      <c r="H21" s="126"/>
      <c r="I21" s="33"/>
      <c r="J21" s="1">
        <f>G9+G10</f>
        <v>0</v>
      </c>
    </row>
    <row r="22" spans="2:10" ht="26.4" x14ac:dyDescent="0.25">
      <c r="B22" s="123" t="s">
        <v>284</v>
      </c>
      <c r="C22" s="44" t="s">
        <v>283</v>
      </c>
      <c r="D22" s="14"/>
      <c r="E22" s="14"/>
      <c r="F22" s="83"/>
      <c r="G22" s="479"/>
      <c r="H22" s="126"/>
      <c r="I22" s="33"/>
    </row>
    <row r="23" spans="2:10" x14ac:dyDescent="0.25">
      <c r="B23" s="122"/>
      <c r="C23" s="112"/>
      <c r="D23" s="14"/>
      <c r="E23" s="14"/>
      <c r="F23" s="83"/>
      <c r="G23" s="479"/>
      <c r="H23" s="126"/>
      <c r="I23" s="33"/>
    </row>
    <row r="24" spans="2:10" ht="12.6" customHeight="1" x14ac:dyDescent="0.25">
      <c r="B24" s="123" t="s">
        <v>282</v>
      </c>
      <c r="C24" s="29" t="s">
        <v>196</v>
      </c>
      <c r="D24" s="14" t="s">
        <v>411</v>
      </c>
      <c r="E24" s="14"/>
      <c r="F24" s="83">
        <f>ROUNDUP((0.6*4780*(0.3+0.3+0.3+0.3)*1.05),-1)</f>
        <v>3620</v>
      </c>
      <c r="G24" s="509"/>
      <c r="H24" s="126">
        <f>G24*F24</f>
        <v>0</v>
      </c>
      <c r="I24" s="33"/>
    </row>
    <row r="25" spans="2:10" x14ac:dyDescent="0.25">
      <c r="B25" s="122"/>
      <c r="C25" s="112"/>
      <c r="D25" s="14"/>
      <c r="E25" s="14"/>
      <c r="F25" s="83"/>
      <c r="G25" s="509"/>
      <c r="H25" s="126"/>
      <c r="I25" s="33"/>
    </row>
    <row r="26" spans="2:10" x14ac:dyDescent="0.25">
      <c r="B26" s="123" t="s">
        <v>281</v>
      </c>
      <c r="C26" s="44" t="s">
        <v>280</v>
      </c>
      <c r="D26" s="185"/>
      <c r="E26" s="14"/>
      <c r="F26" s="83"/>
      <c r="G26" s="509"/>
      <c r="H26" s="126"/>
      <c r="I26" s="33"/>
    </row>
    <row r="27" spans="2:10" x14ac:dyDescent="0.25">
      <c r="B27" s="122"/>
      <c r="C27" s="112"/>
      <c r="D27" s="14"/>
      <c r="E27" s="14"/>
      <c r="F27" s="83"/>
      <c r="G27" s="509"/>
      <c r="H27" s="126"/>
      <c r="I27" s="33"/>
    </row>
    <row r="28" spans="2:10" x14ac:dyDescent="0.25">
      <c r="B28" s="123" t="s">
        <v>279</v>
      </c>
      <c r="C28" s="29" t="s">
        <v>278</v>
      </c>
      <c r="D28" s="14" t="s">
        <v>411</v>
      </c>
      <c r="E28" s="14"/>
      <c r="F28" s="83">
        <v>365</v>
      </c>
      <c r="G28" s="509"/>
      <c r="H28" s="126">
        <f>G28*F28</f>
        <v>0</v>
      </c>
      <c r="I28" s="33"/>
    </row>
    <row r="29" spans="2:10" x14ac:dyDescent="0.25">
      <c r="B29" s="122"/>
      <c r="C29" s="112"/>
      <c r="D29" s="14"/>
      <c r="E29" s="14"/>
      <c r="F29" s="83"/>
      <c r="G29" s="509"/>
      <c r="H29" s="126"/>
      <c r="I29" s="33"/>
    </row>
    <row r="30" spans="2:10" x14ac:dyDescent="0.25">
      <c r="B30" s="123" t="s">
        <v>277</v>
      </c>
      <c r="C30" s="29" t="s">
        <v>276</v>
      </c>
      <c r="D30" s="14" t="s">
        <v>411</v>
      </c>
      <c r="E30" s="14"/>
      <c r="F30" s="83">
        <v>365</v>
      </c>
      <c r="G30" s="509"/>
      <c r="H30" s="126">
        <f>G30*F30</f>
        <v>0</v>
      </c>
      <c r="I30" s="33"/>
    </row>
    <row r="31" spans="2:10" x14ac:dyDescent="0.25">
      <c r="B31" s="123"/>
      <c r="C31" s="29"/>
      <c r="D31" s="14"/>
      <c r="E31" s="14"/>
      <c r="F31" s="83"/>
      <c r="G31" s="509"/>
      <c r="H31" s="126"/>
      <c r="I31" s="33"/>
    </row>
    <row r="32" spans="2:10" ht="26.4" x14ac:dyDescent="0.25">
      <c r="B32" s="123" t="s">
        <v>275</v>
      </c>
      <c r="C32" s="44" t="s">
        <v>274</v>
      </c>
      <c r="D32" s="14"/>
      <c r="E32" s="14"/>
      <c r="F32" s="83"/>
      <c r="G32" s="509"/>
      <c r="H32" s="126"/>
      <c r="I32" s="33"/>
    </row>
    <row r="33" spans="2:9" x14ac:dyDescent="0.25">
      <c r="B33" s="122"/>
      <c r="C33" s="112"/>
      <c r="D33" s="14"/>
      <c r="E33" s="14"/>
      <c r="F33" s="83"/>
      <c r="G33" s="509"/>
      <c r="H33" s="126"/>
      <c r="I33" s="33"/>
    </row>
    <row r="34" spans="2:9" x14ac:dyDescent="0.25">
      <c r="B34" s="123" t="s">
        <v>273</v>
      </c>
      <c r="C34" s="29" t="s">
        <v>272</v>
      </c>
      <c r="D34" s="14"/>
      <c r="E34" s="14"/>
      <c r="F34" s="83"/>
      <c r="G34" s="509"/>
      <c r="H34" s="126"/>
      <c r="I34" s="36"/>
    </row>
    <row r="35" spans="2:9" x14ac:dyDescent="0.25">
      <c r="B35" s="122"/>
      <c r="C35" s="120"/>
      <c r="D35" s="14"/>
      <c r="E35" s="14"/>
      <c r="F35" s="83"/>
      <c r="G35" s="509"/>
      <c r="H35" s="126"/>
    </row>
    <row r="36" spans="2:9" x14ac:dyDescent="0.25">
      <c r="B36" s="123" t="s">
        <v>271</v>
      </c>
      <c r="C36" s="29" t="s">
        <v>270</v>
      </c>
      <c r="D36" s="14"/>
      <c r="E36" s="14"/>
      <c r="F36" s="83"/>
      <c r="G36" s="509"/>
      <c r="H36" s="126"/>
      <c r="I36" s="33"/>
    </row>
    <row r="37" spans="2:9" x14ac:dyDescent="0.25">
      <c r="B37" s="46"/>
      <c r="C37" s="120"/>
      <c r="D37" s="14"/>
      <c r="E37" s="14"/>
      <c r="F37" s="83"/>
      <c r="G37" s="509"/>
      <c r="H37" s="126"/>
      <c r="I37" s="33"/>
    </row>
    <row r="38" spans="2:9" x14ac:dyDescent="0.25">
      <c r="B38" s="46" t="s">
        <v>54</v>
      </c>
      <c r="C38" s="29" t="s">
        <v>413</v>
      </c>
      <c r="D38" s="14" t="s">
        <v>291</v>
      </c>
      <c r="E38" s="14"/>
      <c r="F38" s="83">
        <v>6760</v>
      </c>
      <c r="G38" s="509"/>
      <c r="H38" s="126">
        <f>G38*F38</f>
        <v>0</v>
      </c>
      <c r="I38" s="33"/>
    </row>
    <row r="39" spans="2:9" x14ac:dyDescent="0.25">
      <c r="B39" s="46"/>
      <c r="C39" s="112"/>
      <c r="D39" s="14"/>
      <c r="E39" s="14"/>
      <c r="F39" s="83"/>
      <c r="G39" s="509"/>
      <c r="H39" s="126"/>
      <c r="I39" s="33"/>
    </row>
    <row r="40" spans="2:9" x14ac:dyDescent="0.25">
      <c r="B40" s="46" t="s">
        <v>56</v>
      </c>
      <c r="C40" s="29" t="s">
        <v>414</v>
      </c>
      <c r="D40" s="14" t="s">
        <v>291</v>
      </c>
      <c r="E40" s="14"/>
      <c r="F40" s="83">
        <v>1690</v>
      </c>
      <c r="G40" s="509"/>
      <c r="H40" s="126">
        <f>G40*F40</f>
        <v>0</v>
      </c>
      <c r="I40" s="33"/>
    </row>
    <row r="41" spans="2:9" x14ac:dyDescent="0.25">
      <c r="B41" s="46"/>
      <c r="C41" s="112"/>
      <c r="D41" s="14"/>
      <c r="E41" s="14"/>
      <c r="F41" s="83"/>
      <c r="G41" s="509"/>
      <c r="H41" s="126"/>
      <c r="I41" s="33"/>
    </row>
    <row r="42" spans="2:9" x14ac:dyDescent="0.25">
      <c r="B42" s="46" t="s">
        <v>69</v>
      </c>
      <c r="C42" s="29" t="s">
        <v>415</v>
      </c>
      <c r="D42" s="14" t="s">
        <v>291</v>
      </c>
      <c r="E42" s="14"/>
      <c r="F42" s="83">
        <v>1690</v>
      </c>
      <c r="G42" s="509"/>
      <c r="H42" s="126">
        <f>G42*F42</f>
        <v>0</v>
      </c>
      <c r="I42" s="33"/>
    </row>
    <row r="43" spans="2:9" x14ac:dyDescent="0.25">
      <c r="B43" s="46"/>
      <c r="C43" s="112"/>
      <c r="D43" s="14"/>
      <c r="E43" s="14"/>
      <c r="F43" s="83"/>
      <c r="G43" s="509"/>
      <c r="H43" s="126"/>
      <c r="I43" s="33"/>
    </row>
    <row r="44" spans="2:9" ht="26.4" x14ac:dyDescent="0.25">
      <c r="B44" s="46" t="s">
        <v>58</v>
      </c>
      <c r="C44" s="44" t="s">
        <v>416</v>
      </c>
      <c r="D44" s="14" t="s">
        <v>291</v>
      </c>
      <c r="E44" s="14" t="s">
        <v>9</v>
      </c>
      <c r="F44" s="83">
        <v>6760</v>
      </c>
      <c r="G44" s="509"/>
      <c r="H44" s="126">
        <f>G44*F44</f>
        <v>0</v>
      </c>
      <c r="I44" s="33"/>
    </row>
    <row r="45" spans="2:9" x14ac:dyDescent="0.25">
      <c r="B45" s="46"/>
      <c r="C45" s="112"/>
      <c r="D45" s="14"/>
      <c r="E45" s="14"/>
      <c r="F45" s="83"/>
      <c r="G45" s="509"/>
      <c r="H45" s="126"/>
      <c r="I45" s="33"/>
    </row>
    <row r="46" spans="2:9" x14ac:dyDescent="0.25">
      <c r="B46" s="46"/>
      <c r="C46" s="112"/>
      <c r="D46" s="14"/>
      <c r="E46" s="14"/>
      <c r="F46" s="83"/>
      <c r="G46" s="509"/>
      <c r="H46" s="126"/>
      <c r="I46" s="33"/>
    </row>
    <row r="47" spans="2:9" x14ac:dyDescent="0.25">
      <c r="B47" s="46"/>
      <c r="C47" s="112"/>
      <c r="D47" s="14"/>
      <c r="E47" s="14"/>
      <c r="F47" s="83"/>
      <c r="G47" s="498"/>
      <c r="H47" s="16"/>
      <c r="I47" s="33"/>
    </row>
    <row r="48" spans="2:9" x14ac:dyDescent="0.25">
      <c r="B48" s="46"/>
      <c r="C48" s="112"/>
      <c r="D48" s="14"/>
      <c r="E48" s="14"/>
      <c r="F48" s="83"/>
      <c r="G48" s="498"/>
      <c r="H48" s="16"/>
      <c r="I48" s="33"/>
    </row>
    <row r="49" spans="2:9" x14ac:dyDescent="0.25">
      <c r="B49" s="46"/>
      <c r="C49" s="112"/>
      <c r="D49" s="14"/>
      <c r="E49" s="14"/>
      <c r="F49" s="83"/>
      <c r="G49" s="498"/>
      <c r="H49" s="16"/>
      <c r="I49" s="33"/>
    </row>
    <row r="50" spans="2:9" x14ac:dyDescent="0.25">
      <c r="B50" s="46"/>
      <c r="C50" s="112"/>
      <c r="D50" s="14"/>
      <c r="E50" s="14"/>
      <c r="F50" s="83"/>
      <c r="G50" s="498"/>
      <c r="H50" s="16"/>
      <c r="I50" s="33"/>
    </row>
    <row r="51" spans="2:9" x14ac:dyDescent="0.25">
      <c r="B51" s="46"/>
      <c r="C51" s="112"/>
      <c r="D51" s="14"/>
      <c r="E51" s="14"/>
      <c r="F51" s="83"/>
      <c r="G51" s="498"/>
      <c r="H51" s="16"/>
      <c r="I51" s="33"/>
    </row>
    <row r="52" spans="2:9" x14ac:dyDescent="0.25">
      <c r="B52" s="46"/>
      <c r="C52" s="112"/>
      <c r="D52" s="14"/>
      <c r="E52" s="14"/>
      <c r="F52" s="83"/>
      <c r="G52" s="498"/>
      <c r="H52" s="16"/>
      <c r="I52" s="33"/>
    </row>
    <row r="53" spans="2:9" x14ac:dyDescent="0.25">
      <c r="B53" s="46"/>
      <c r="C53" s="112"/>
      <c r="D53" s="14"/>
      <c r="E53" s="14"/>
      <c r="F53" s="83"/>
      <c r="G53" s="498"/>
      <c r="H53" s="16"/>
      <c r="I53" s="33"/>
    </row>
    <row r="54" spans="2:9" x14ac:dyDescent="0.25">
      <c r="B54" s="46"/>
      <c r="C54" s="112"/>
      <c r="D54" s="14"/>
      <c r="E54" s="14"/>
      <c r="F54" s="83"/>
      <c r="G54" s="498"/>
      <c r="H54" s="16"/>
      <c r="I54" s="33"/>
    </row>
    <row r="55" spans="2:9" x14ac:dyDescent="0.25">
      <c r="B55" s="123"/>
      <c r="C55" s="29"/>
      <c r="D55" s="14"/>
      <c r="E55" s="14"/>
      <c r="F55" s="83"/>
      <c r="G55" s="498"/>
      <c r="H55" s="16"/>
      <c r="I55" s="33"/>
    </row>
    <row r="56" spans="2:9" x14ac:dyDescent="0.25">
      <c r="B56" s="123"/>
      <c r="C56" s="29"/>
      <c r="D56" s="14"/>
      <c r="E56" s="14"/>
      <c r="F56" s="83"/>
      <c r="G56" s="498"/>
      <c r="H56" s="16"/>
      <c r="I56" s="33"/>
    </row>
    <row r="57" spans="2:9" x14ac:dyDescent="0.25">
      <c r="B57" s="123"/>
      <c r="C57" s="29"/>
      <c r="D57" s="14"/>
      <c r="E57" s="14"/>
      <c r="F57" s="83"/>
      <c r="G57" s="498"/>
      <c r="H57" s="16"/>
      <c r="I57" s="33"/>
    </row>
    <row r="58" spans="2:9" x14ac:dyDescent="0.25">
      <c r="B58" s="123"/>
      <c r="C58" s="29"/>
      <c r="D58" s="14"/>
      <c r="E58" s="14"/>
      <c r="F58" s="83"/>
      <c r="G58" s="498"/>
      <c r="H58" s="16"/>
      <c r="I58" s="33"/>
    </row>
    <row r="59" spans="2:9" x14ac:dyDescent="0.25">
      <c r="B59" s="123"/>
      <c r="C59" s="29"/>
      <c r="D59" s="14"/>
      <c r="E59" s="14"/>
      <c r="F59" s="83"/>
      <c r="G59" s="498"/>
      <c r="H59" s="16"/>
      <c r="I59" s="33"/>
    </row>
    <row r="60" spans="2:9" x14ac:dyDescent="0.25">
      <c r="B60" s="123"/>
      <c r="C60" s="29"/>
      <c r="D60" s="14"/>
      <c r="E60" s="14"/>
      <c r="F60" s="83"/>
      <c r="G60" s="498"/>
      <c r="H60" s="16"/>
      <c r="I60" s="33"/>
    </row>
    <row r="61" spans="2:9" x14ac:dyDescent="0.25">
      <c r="B61" s="123"/>
      <c r="C61" s="29"/>
      <c r="D61" s="14"/>
      <c r="E61" s="14"/>
      <c r="F61" s="83"/>
      <c r="G61" s="498"/>
      <c r="H61" s="16"/>
      <c r="I61" s="33"/>
    </row>
    <row r="62" spans="2:9" x14ac:dyDescent="0.25">
      <c r="B62" s="123"/>
      <c r="C62" s="29"/>
      <c r="D62" s="14"/>
      <c r="E62" s="14"/>
      <c r="F62" s="83"/>
      <c r="G62" s="498"/>
      <c r="H62" s="16"/>
      <c r="I62" s="33"/>
    </row>
    <row r="63" spans="2:9" x14ac:dyDescent="0.25">
      <c r="B63" s="123"/>
      <c r="C63" s="29"/>
      <c r="D63" s="14"/>
      <c r="E63" s="14"/>
      <c r="F63" s="83"/>
      <c r="G63" s="498"/>
      <c r="H63" s="16"/>
      <c r="I63" s="33"/>
    </row>
    <row r="64" spans="2:9" x14ac:dyDescent="0.25">
      <c r="B64" s="123"/>
      <c r="C64" s="29"/>
      <c r="D64" s="14"/>
      <c r="E64" s="14"/>
      <c r="F64" s="83"/>
      <c r="G64" s="498"/>
      <c r="H64" s="16"/>
      <c r="I64" s="33"/>
    </row>
    <row r="65" spans="2:9" x14ac:dyDescent="0.25">
      <c r="B65" s="123"/>
      <c r="C65" s="29"/>
      <c r="D65" s="14"/>
      <c r="E65" s="14"/>
      <c r="F65" s="83"/>
      <c r="G65" s="498"/>
      <c r="H65" s="16"/>
      <c r="I65" s="33"/>
    </row>
    <row r="66" spans="2:9" x14ac:dyDescent="0.25">
      <c r="B66" s="123"/>
      <c r="C66" s="29"/>
      <c r="D66" s="14"/>
      <c r="E66" s="14"/>
      <c r="F66" s="83"/>
      <c r="G66" s="498"/>
      <c r="H66" s="16"/>
      <c r="I66" s="33"/>
    </row>
    <row r="67" spans="2:9" x14ac:dyDescent="0.25">
      <c r="B67" s="123"/>
      <c r="C67" s="29"/>
      <c r="D67" s="14"/>
      <c r="E67" s="14"/>
      <c r="F67" s="83"/>
      <c r="G67" s="498"/>
      <c r="H67" s="16"/>
      <c r="I67" s="33"/>
    </row>
    <row r="68" spans="2:9" x14ac:dyDescent="0.25">
      <c r="B68" s="123"/>
      <c r="C68" s="29"/>
      <c r="D68" s="14"/>
      <c r="E68" s="14"/>
      <c r="F68" s="83"/>
      <c r="G68" s="498"/>
      <c r="H68" s="16"/>
      <c r="I68" s="33"/>
    </row>
    <row r="69" spans="2:9" x14ac:dyDescent="0.25">
      <c r="B69" s="123"/>
      <c r="C69" s="29"/>
      <c r="D69" s="14"/>
      <c r="E69" s="14"/>
      <c r="F69" s="83"/>
      <c r="G69" s="498"/>
      <c r="H69" s="16"/>
      <c r="I69" s="33"/>
    </row>
    <row r="70" spans="2:9" x14ac:dyDescent="0.25">
      <c r="B70" s="123"/>
      <c r="C70" s="29"/>
      <c r="D70" s="14"/>
      <c r="E70" s="14"/>
      <c r="F70" s="83"/>
      <c r="G70" s="498"/>
      <c r="H70" s="16"/>
      <c r="I70" s="33"/>
    </row>
    <row r="71" spans="2:9" x14ac:dyDescent="0.25">
      <c r="B71" s="123"/>
      <c r="C71" s="29"/>
      <c r="D71" s="14"/>
      <c r="E71" s="14"/>
      <c r="F71" s="83"/>
      <c r="G71" s="498"/>
      <c r="H71" s="16"/>
      <c r="I71" s="33"/>
    </row>
    <row r="72" spans="2:9" x14ac:dyDescent="0.25">
      <c r="B72" s="123"/>
      <c r="C72" s="29"/>
      <c r="D72" s="14"/>
      <c r="E72" s="14"/>
      <c r="F72" s="83"/>
      <c r="G72" s="498"/>
      <c r="H72" s="16"/>
      <c r="I72" s="33"/>
    </row>
    <row r="73" spans="2:9" ht="24.9" customHeight="1" x14ac:dyDescent="0.25">
      <c r="B73" s="96" t="str">
        <f>$B$10</f>
        <v>C4.2</v>
      </c>
      <c r="C73" s="97" t="s">
        <v>404</v>
      </c>
      <c r="D73" s="98"/>
      <c r="E73" s="98"/>
      <c r="F73" s="91"/>
      <c r="G73" s="502"/>
      <c r="H73" s="92">
        <f>SUM(H9:H72)</f>
        <v>0</v>
      </c>
      <c r="I73" s="33"/>
    </row>
    <row r="74" spans="2:9" x14ac:dyDescent="0.25">
      <c r="F74" s="49"/>
      <c r="G74" s="511"/>
      <c r="H74" s="49"/>
      <c r="I74" s="33"/>
    </row>
    <row r="75" spans="2:9" x14ac:dyDescent="0.25">
      <c r="F75" s="49"/>
      <c r="G75" s="511"/>
      <c r="H75" s="49"/>
      <c r="I75" s="33"/>
    </row>
    <row r="76" spans="2:9" x14ac:dyDescent="0.25">
      <c r="F76" s="49"/>
      <c r="G76" s="511"/>
      <c r="H76" s="49"/>
      <c r="I76" s="33"/>
    </row>
    <row r="77" spans="2:9" x14ac:dyDescent="0.25">
      <c r="I77" s="33"/>
    </row>
    <row r="78" spans="2:9" x14ac:dyDescent="0.25">
      <c r="I78" s="33"/>
    </row>
    <row r="79" spans="2:9" x14ac:dyDescent="0.25">
      <c r="I79" s="33"/>
    </row>
    <row r="80" spans="2:9" x14ac:dyDescent="0.25">
      <c r="I80" s="33"/>
    </row>
    <row r="81" spans="2:9" x14ac:dyDescent="0.25">
      <c r="I81" s="33"/>
    </row>
    <row r="82" spans="2:9" x14ac:dyDescent="0.25">
      <c r="I82" s="33"/>
    </row>
    <row r="83" spans="2:9" x14ac:dyDescent="0.25">
      <c r="I83" s="33"/>
    </row>
    <row r="84" spans="2:9" x14ac:dyDescent="0.25">
      <c r="I84" s="33"/>
    </row>
    <row r="85" spans="2:9" s="23" customFormat="1" ht="19.5" customHeight="1" x14ac:dyDescent="0.25">
      <c r="B85" s="28"/>
      <c r="C85" s="3"/>
      <c r="D85" s="4"/>
      <c r="E85" s="4"/>
      <c r="F85" s="4"/>
      <c r="G85" s="472"/>
      <c r="H85" s="5"/>
      <c r="I85" s="27"/>
    </row>
  </sheetData>
  <sheetProtection algorithmName="SHA-512" hashValue="JxLpVjzyDAfmoU+UKES3Sisf/0hd4Rv6k05nL0oohtUMxgNKMMdhvD9hAYeVBL2DfPajFoDWYlfPa3Ays1tKJA==" saltValue="2gmbRfsqcV4cJaWdmuljhQ==" spinCount="100000" sheet="1" objects="1" scenarios="1" selectLockedCells="1"/>
  <printOptions horizontalCentered="1"/>
  <pageMargins left="0.70866141732283472" right="0.70866141732283472" top="0.74803149606299213" bottom="0.74803149606299213" header="0.31496062992125984" footer="0.31496062992125984"/>
  <pageSetup paperSize="9" scale="70" firstPageNumber="3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57925-794C-4881-B386-825C41AC2B15}">
  <sheetPr codeName="Sheet72"/>
  <dimension ref="B1:I75"/>
  <sheetViews>
    <sheetView view="pageBreakPreview" topLeftCell="C1" zoomScale="80" zoomScaleNormal="125" zoomScaleSheetLayoutView="80" zoomScalePageLayoutView="125" workbookViewId="0">
      <selection activeCell="G1" sqref="G1:G1048576"/>
    </sheetView>
  </sheetViews>
  <sheetFormatPr defaultColWidth="8.88671875" defaultRowHeight="13.2" x14ac:dyDescent="0.25"/>
  <cols>
    <col min="1" max="1" width="0.88671875" style="1" customWidth="1"/>
    <col min="2" max="2" width="11.6640625" style="28" customWidth="1"/>
    <col min="3" max="3" width="45.6640625" style="3" customWidth="1"/>
    <col min="4" max="4" width="13.6640625" style="4" customWidth="1"/>
    <col min="5" max="5" width="5.6640625" style="4" customWidth="1"/>
    <col min="6" max="6" width="15.6640625" style="4" customWidth="1"/>
    <col min="7" max="7" width="15.6640625" style="472" customWidth="1"/>
    <col min="8" max="8" width="17.44140625" style="5" customWidth="1"/>
    <col min="9" max="9" width="0.88671875" style="5" customWidth="1"/>
    <col min="10" max="16384" width="8.88671875" style="1"/>
  </cols>
  <sheetData>
    <row r="1" spans="2:9" x14ac:dyDescent="0.25">
      <c r="B1" s="2" t="str">
        <f>Client1</f>
        <v>Province of KwaZulu-Natal</v>
      </c>
      <c r="F1" s="23" t="str">
        <f>"Contract No. "&amp;ContractNo</f>
        <v>Contract No. ZNB00511/00000/00/HOD/INF/21/T</v>
      </c>
      <c r="G1" s="471"/>
      <c r="H1" s="23"/>
    </row>
    <row r="2" spans="2:9" x14ac:dyDescent="0.25">
      <c r="B2" s="64" t="str">
        <f>Client2</f>
        <v>Department of Transport</v>
      </c>
    </row>
    <row r="3" spans="2:9" x14ac:dyDescent="0.25">
      <c r="B3" s="3"/>
    </row>
    <row r="4" spans="2:9" x14ac:dyDescent="0.25">
      <c r="B4" s="469" t="s">
        <v>8</v>
      </c>
      <c r="C4" s="470"/>
      <c r="D4" s="470"/>
      <c r="E4" s="470"/>
      <c r="F4" s="470"/>
      <c r="G4" s="474"/>
      <c r="H4" s="504" t="str">
        <f>"CHAPTER "&amp;B10</f>
        <v>CHAPTER C4.4</v>
      </c>
      <c r="I4" s="6"/>
    </row>
    <row r="5" spans="2:9" ht="7.5" customHeight="1" x14ac:dyDescent="0.25">
      <c r="B5" s="247" t="str">
        <f>ContractDescription</f>
        <v>THE UPGRADE OF DISTRICT ROAD 1001 (KM 0+000 TO KM 4+780) IN THE UMGUNGUNDLOVU DISTRICT UNDER PIETERMARITZBURG REGION</v>
      </c>
      <c r="C5" s="463"/>
      <c r="D5" s="463"/>
      <c r="E5" s="463"/>
      <c r="F5" s="463"/>
      <c r="G5" s="475"/>
      <c r="H5" s="505"/>
      <c r="I5" s="7"/>
    </row>
    <row r="6" spans="2:9" ht="12.75" customHeight="1" x14ac:dyDescent="0.25">
      <c r="B6" s="247"/>
      <c r="C6" s="463"/>
      <c r="D6" s="463"/>
      <c r="E6" s="463"/>
      <c r="F6" s="463"/>
      <c r="G6" s="475"/>
      <c r="H6" s="505"/>
      <c r="I6" s="7"/>
    </row>
    <row r="7" spans="2:9" s="8" customFormat="1" ht="7.5" customHeight="1" x14ac:dyDescent="0.25">
      <c r="B7" s="464"/>
      <c r="C7" s="465"/>
      <c r="D7" s="465"/>
      <c r="E7" s="465"/>
      <c r="F7" s="465"/>
      <c r="G7" s="476"/>
      <c r="H7" s="506"/>
      <c r="I7" s="11"/>
    </row>
    <row r="8" spans="2:9" s="8" customFormat="1" ht="24.9" customHeight="1" x14ac:dyDescent="0.25">
      <c r="B8" s="9" t="s">
        <v>0</v>
      </c>
      <c r="C8" s="10" t="s">
        <v>1</v>
      </c>
      <c r="D8" s="10" t="s">
        <v>2</v>
      </c>
      <c r="E8" s="10" t="s">
        <v>9</v>
      </c>
      <c r="F8" s="10" t="s">
        <v>3</v>
      </c>
      <c r="G8" s="477" t="s">
        <v>4</v>
      </c>
      <c r="H8" s="10" t="s">
        <v>5</v>
      </c>
      <c r="I8" s="11"/>
    </row>
    <row r="9" spans="2:9" x14ac:dyDescent="0.25">
      <c r="B9" s="63"/>
      <c r="C9" s="236"/>
      <c r="D9" s="60"/>
      <c r="E9" s="14"/>
      <c r="F9" s="14"/>
      <c r="G9" s="478"/>
      <c r="H9" s="16" t="str">
        <f t="shared" ref="H9:H62" si="0">IF(D9="","",F9*G9)</f>
        <v/>
      </c>
      <c r="I9" s="17"/>
    </row>
    <row r="10" spans="2:9" x14ac:dyDescent="0.25">
      <c r="B10" s="105" t="s">
        <v>341</v>
      </c>
      <c r="C10" s="119" t="s">
        <v>340</v>
      </c>
      <c r="D10" s="14"/>
      <c r="E10" s="14"/>
      <c r="F10" s="14"/>
      <c r="G10" s="478"/>
      <c r="H10" s="16" t="str">
        <f t="shared" si="0"/>
        <v/>
      </c>
      <c r="I10" s="17"/>
    </row>
    <row r="11" spans="2:9" x14ac:dyDescent="0.25">
      <c r="B11" s="123"/>
      <c r="C11" s="29"/>
      <c r="D11" s="14"/>
      <c r="E11" s="14"/>
      <c r="F11" s="20"/>
      <c r="G11" s="485"/>
      <c r="H11" s="16" t="str">
        <f t="shared" si="0"/>
        <v/>
      </c>
      <c r="I11" s="33"/>
    </row>
    <row r="12" spans="2:9" ht="24.75" customHeight="1" x14ac:dyDescent="0.25">
      <c r="B12" s="123" t="s">
        <v>339</v>
      </c>
      <c r="C12" s="44" t="s">
        <v>338</v>
      </c>
      <c r="D12" s="14"/>
      <c r="E12" s="14"/>
      <c r="F12" s="83"/>
      <c r="G12" s="498"/>
      <c r="H12" s="16" t="str">
        <f t="shared" si="0"/>
        <v/>
      </c>
      <c r="I12" s="33"/>
    </row>
    <row r="13" spans="2:9" x14ac:dyDescent="0.25">
      <c r="B13" s="122"/>
      <c r="C13" s="29"/>
      <c r="D13" s="14"/>
      <c r="E13" s="14"/>
      <c r="F13" s="83"/>
      <c r="G13" s="498"/>
      <c r="H13" s="16" t="str">
        <f t="shared" si="0"/>
        <v/>
      </c>
      <c r="I13" s="33"/>
    </row>
    <row r="14" spans="2:9" x14ac:dyDescent="0.25">
      <c r="B14" s="123" t="s">
        <v>337</v>
      </c>
      <c r="C14" s="29" t="s">
        <v>336</v>
      </c>
      <c r="D14" s="14"/>
      <c r="E14" s="14"/>
      <c r="F14" s="83"/>
      <c r="G14" s="498"/>
      <c r="H14" s="16"/>
      <c r="I14" s="33"/>
    </row>
    <row r="15" spans="2:9" x14ac:dyDescent="0.25">
      <c r="B15" s="123"/>
      <c r="C15" s="29"/>
      <c r="D15" s="14"/>
      <c r="E15" s="14"/>
      <c r="F15" s="83"/>
      <c r="G15" s="498"/>
      <c r="H15" s="16"/>
      <c r="I15" s="33"/>
    </row>
    <row r="16" spans="2:9" x14ac:dyDescent="0.25">
      <c r="B16" s="76" t="s">
        <v>60</v>
      </c>
      <c r="C16" s="29" t="s">
        <v>473</v>
      </c>
      <c r="D16" s="20"/>
      <c r="E16" s="48"/>
      <c r="F16" s="76"/>
      <c r="G16" s="498"/>
      <c r="H16" s="16"/>
      <c r="I16" s="33"/>
    </row>
    <row r="17" spans="2:9" x14ac:dyDescent="0.25">
      <c r="B17" s="123"/>
      <c r="C17" s="29"/>
      <c r="D17" s="14"/>
      <c r="E17" s="14"/>
      <c r="F17" s="83"/>
      <c r="G17" s="498"/>
      <c r="H17" s="16"/>
      <c r="I17" s="33"/>
    </row>
    <row r="18" spans="2:9" ht="15.6" x14ac:dyDescent="0.25">
      <c r="B18" s="123"/>
      <c r="C18" s="44" t="s">
        <v>483</v>
      </c>
      <c r="D18" s="20" t="s">
        <v>31</v>
      </c>
      <c r="E18" s="14"/>
      <c r="F18" s="76">
        <v>5380</v>
      </c>
      <c r="G18" s="498"/>
      <c r="H18" s="16">
        <f>G18*F18</f>
        <v>0</v>
      </c>
      <c r="I18" s="33"/>
    </row>
    <row r="19" spans="2:9" x14ac:dyDescent="0.25">
      <c r="B19" s="123"/>
      <c r="C19" s="29"/>
      <c r="D19" s="14"/>
      <c r="E19" s="14"/>
      <c r="F19" s="83"/>
      <c r="G19" s="498"/>
      <c r="H19" s="16"/>
      <c r="I19" s="33"/>
    </row>
    <row r="20" spans="2:9" ht="15.6" x14ac:dyDescent="0.25">
      <c r="B20" s="221"/>
      <c r="C20" s="205" t="s">
        <v>484</v>
      </c>
      <c r="D20" s="165" t="s">
        <v>522</v>
      </c>
      <c r="E20" s="14"/>
      <c r="F20" s="83">
        <v>540</v>
      </c>
      <c r="G20" s="498"/>
      <c r="H20" s="16">
        <f>G20*F20</f>
        <v>0</v>
      </c>
      <c r="I20" s="33"/>
    </row>
    <row r="21" spans="2:9" x14ac:dyDescent="0.25">
      <c r="B21" s="123"/>
      <c r="C21" s="29"/>
      <c r="D21" s="14"/>
      <c r="E21" s="14"/>
      <c r="F21" s="83"/>
      <c r="G21" s="498"/>
      <c r="H21" s="16"/>
      <c r="I21" s="33"/>
    </row>
    <row r="22" spans="2:9" x14ac:dyDescent="0.25">
      <c r="B22" s="76" t="s">
        <v>474</v>
      </c>
      <c r="C22" s="29" t="s">
        <v>475</v>
      </c>
      <c r="D22" s="20"/>
      <c r="E22" s="14"/>
      <c r="F22" s="83"/>
      <c r="G22" s="498"/>
      <c r="H22" s="16"/>
      <c r="I22" s="33"/>
    </row>
    <row r="23" spans="2:9" x14ac:dyDescent="0.25">
      <c r="B23" s="123"/>
      <c r="C23" s="29"/>
      <c r="D23" s="14"/>
      <c r="E23" s="14"/>
      <c r="F23" s="83"/>
      <c r="G23" s="498"/>
      <c r="H23" s="16"/>
      <c r="I23" s="33"/>
    </row>
    <row r="24" spans="2:9" ht="15.6" x14ac:dyDescent="0.25">
      <c r="B24" s="75"/>
      <c r="C24" s="44" t="s">
        <v>483</v>
      </c>
      <c r="D24" s="20" t="s">
        <v>31</v>
      </c>
      <c r="E24" s="14"/>
      <c r="F24" s="83">
        <v>5595</v>
      </c>
      <c r="G24" s="498"/>
      <c r="H24" s="16">
        <f>G24*F24</f>
        <v>0</v>
      </c>
      <c r="I24" s="33"/>
    </row>
    <row r="25" spans="2:9" x14ac:dyDescent="0.25">
      <c r="B25" s="123"/>
      <c r="C25" s="29"/>
      <c r="D25" s="14"/>
      <c r="E25" s="14"/>
      <c r="F25" s="83"/>
      <c r="G25" s="498"/>
      <c r="H25" s="16"/>
      <c r="I25" s="33"/>
    </row>
    <row r="26" spans="2:9" ht="15.6" x14ac:dyDescent="0.25">
      <c r="B26" s="123"/>
      <c r="C26" s="29" t="s">
        <v>484</v>
      </c>
      <c r="D26" s="165" t="s">
        <v>522</v>
      </c>
      <c r="E26" s="14"/>
      <c r="F26" s="83">
        <v>1080</v>
      </c>
      <c r="G26" s="498"/>
      <c r="H26" s="16">
        <f>G26*F26</f>
        <v>0</v>
      </c>
      <c r="I26" s="33"/>
    </row>
    <row r="27" spans="2:9" x14ac:dyDescent="0.25">
      <c r="B27" s="123"/>
      <c r="C27" s="29"/>
      <c r="D27" s="14"/>
      <c r="E27" s="14"/>
      <c r="F27" s="83"/>
      <c r="G27" s="498"/>
      <c r="H27" s="16"/>
      <c r="I27" s="33"/>
    </row>
    <row r="28" spans="2:9" ht="26.4" x14ac:dyDescent="0.25">
      <c r="B28" s="75" t="s">
        <v>476</v>
      </c>
      <c r="C28" s="44" t="s">
        <v>477</v>
      </c>
      <c r="D28" s="20" t="s">
        <v>31</v>
      </c>
      <c r="E28" s="14"/>
      <c r="F28" s="83">
        <v>3600</v>
      </c>
      <c r="G28" s="498"/>
      <c r="H28" s="16">
        <f>G28*F28</f>
        <v>0</v>
      </c>
    </row>
    <row r="29" spans="2:9" x14ac:dyDescent="0.25">
      <c r="B29" s="123"/>
      <c r="C29" s="29"/>
      <c r="D29" s="14"/>
      <c r="E29" s="14"/>
      <c r="F29" s="83"/>
      <c r="G29" s="498"/>
      <c r="H29" s="16"/>
    </row>
    <row r="30" spans="2:9" x14ac:dyDescent="0.25">
      <c r="B30" s="123"/>
      <c r="C30" s="29"/>
      <c r="D30" s="14"/>
      <c r="E30" s="14"/>
      <c r="F30" s="83"/>
      <c r="G30" s="509"/>
      <c r="H30" s="126"/>
    </row>
    <row r="31" spans="2:9" x14ac:dyDescent="0.25">
      <c r="B31" s="123"/>
      <c r="C31" s="29"/>
      <c r="D31" s="14"/>
      <c r="E31" s="14"/>
      <c r="F31" s="83"/>
      <c r="G31" s="509"/>
      <c r="H31" s="126"/>
    </row>
    <row r="32" spans="2:9" x14ac:dyDescent="0.25">
      <c r="B32" s="123"/>
      <c r="C32" s="29"/>
      <c r="D32" s="14"/>
      <c r="E32" s="14"/>
      <c r="F32" s="83"/>
      <c r="G32" s="509"/>
      <c r="H32" s="126"/>
    </row>
    <row r="33" spans="2:8" x14ac:dyDescent="0.25">
      <c r="B33" s="123"/>
      <c r="C33" s="29"/>
      <c r="D33" s="14"/>
      <c r="E33" s="14"/>
      <c r="F33" s="83"/>
      <c r="G33" s="509"/>
      <c r="H33" s="126"/>
    </row>
    <row r="34" spans="2:8" x14ac:dyDescent="0.25">
      <c r="B34" s="123"/>
      <c r="C34" s="29"/>
      <c r="D34" s="14"/>
      <c r="E34" s="14"/>
      <c r="F34" s="83"/>
      <c r="G34" s="509"/>
      <c r="H34" s="126"/>
    </row>
    <row r="35" spans="2:8" x14ac:dyDescent="0.25">
      <c r="B35" s="123"/>
      <c r="C35" s="29"/>
      <c r="D35" s="14"/>
      <c r="E35" s="14"/>
      <c r="F35" s="83"/>
      <c r="G35" s="509"/>
      <c r="H35" s="126"/>
    </row>
    <row r="36" spans="2:8" x14ac:dyDescent="0.25">
      <c r="B36" s="123"/>
      <c r="C36" s="29"/>
      <c r="D36" s="14"/>
      <c r="E36" s="14"/>
      <c r="F36" s="83"/>
      <c r="G36" s="509"/>
      <c r="H36" s="126"/>
    </row>
    <row r="37" spans="2:8" x14ac:dyDescent="0.25">
      <c r="B37" s="123"/>
      <c r="C37" s="29"/>
      <c r="D37" s="14"/>
      <c r="E37" s="14"/>
      <c r="F37" s="83"/>
      <c r="G37" s="509"/>
      <c r="H37" s="126"/>
    </row>
    <row r="38" spans="2:8" x14ac:dyDescent="0.25">
      <c r="B38" s="123"/>
      <c r="C38" s="29"/>
      <c r="D38" s="14"/>
      <c r="E38" s="14"/>
      <c r="F38" s="83"/>
      <c r="G38" s="509"/>
      <c r="H38" s="126"/>
    </row>
    <row r="39" spans="2:8" x14ac:dyDescent="0.25">
      <c r="B39" s="123"/>
      <c r="C39" s="29"/>
      <c r="D39" s="14"/>
      <c r="E39" s="14"/>
      <c r="F39" s="83"/>
      <c r="G39" s="509"/>
      <c r="H39" s="126"/>
    </row>
    <row r="40" spans="2:8" x14ac:dyDescent="0.25">
      <c r="B40" s="46"/>
      <c r="C40" s="29"/>
      <c r="D40" s="14"/>
      <c r="E40" s="14"/>
      <c r="F40" s="83"/>
      <c r="G40" s="509"/>
      <c r="H40" s="126"/>
    </row>
    <row r="41" spans="2:8" x14ac:dyDescent="0.25">
      <c r="B41" s="123"/>
      <c r="C41" s="29"/>
      <c r="D41" s="14"/>
      <c r="E41" s="14"/>
      <c r="F41" s="83"/>
      <c r="G41" s="498"/>
      <c r="H41" s="16"/>
    </row>
    <row r="42" spans="2:8" x14ac:dyDescent="0.25">
      <c r="B42" s="123"/>
      <c r="C42" s="29"/>
      <c r="D42" s="14"/>
      <c r="E42" s="14"/>
      <c r="F42" s="83"/>
      <c r="G42" s="498"/>
      <c r="H42" s="16"/>
    </row>
    <row r="43" spans="2:8" x14ac:dyDescent="0.25">
      <c r="B43" s="46"/>
      <c r="C43" s="29"/>
      <c r="D43" s="14"/>
      <c r="E43" s="14"/>
      <c r="F43" s="83"/>
      <c r="G43" s="498"/>
      <c r="H43" s="16"/>
    </row>
    <row r="44" spans="2:8" x14ac:dyDescent="0.25">
      <c r="B44" s="76"/>
      <c r="D44" s="20"/>
      <c r="E44" s="30"/>
      <c r="F44" s="85"/>
      <c r="G44" s="507"/>
      <c r="H44" s="16"/>
    </row>
    <row r="45" spans="2:8" x14ac:dyDescent="0.25">
      <c r="B45" s="76"/>
      <c r="C45" s="29"/>
      <c r="D45" s="20"/>
      <c r="E45" s="30"/>
      <c r="F45" s="85"/>
      <c r="G45" s="507"/>
      <c r="H45" s="16"/>
    </row>
    <row r="46" spans="2:8" x14ac:dyDescent="0.25">
      <c r="B46" s="76"/>
      <c r="D46" s="20"/>
      <c r="E46" s="30"/>
      <c r="F46" s="85"/>
      <c r="G46" s="507"/>
      <c r="H46" s="16"/>
    </row>
    <row r="47" spans="2:8" x14ac:dyDescent="0.25">
      <c r="B47" s="76"/>
      <c r="C47" s="29"/>
      <c r="D47" s="20"/>
      <c r="E47" s="30"/>
      <c r="F47" s="85"/>
      <c r="G47" s="507"/>
      <c r="H47" s="16"/>
    </row>
    <row r="48" spans="2:8" x14ac:dyDescent="0.25">
      <c r="B48" s="76"/>
      <c r="D48" s="20"/>
      <c r="E48" s="30"/>
      <c r="F48" s="85"/>
      <c r="G48" s="507"/>
      <c r="H48" s="16" t="str">
        <f t="shared" si="0"/>
        <v/>
      </c>
    </row>
    <row r="49" spans="2:9" x14ac:dyDescent="0.25">
      <c r="B49" s="76"/>
      <c r="C49" s="29"/>
      <c r="D49" s="20"/>
      <c r="E49" s="30"/>
      <c r="F49" s="85"/>
      <c r="G49" s="507"/>
      <c r="H49" s="16"/>
    </row>
    <row r="50" spans="2:9" x14ac:dyDescent="0.25">
      <c r="B50" s="76"/>
      <c r="D50" s="20"/>
      <c r="E50" s="30"/>
      <c r="F50" s="85"/>
      <c r="G50" s="507"/>
      <c r="H50" s="16"/>
    </row>
    <row r="51" spans="2:9" x14ac:dyDescent="0.25">
      <c r="B51" s="76"/>
      <c r="C51" s="29"/>
      <c r="D51" s="20"/>
      <c r="E51" s="30"/>
      <c r="F51" s="85"/>
      <c r="G51" s="507"/>
      <c r="H51" s="16"/>
    </row>
    <row r="52" spans="2:9" x14ac:dyDescent="0.25">
      <c r="B52" s="76"/>
      <c r="D52" s="20"/>
      <c r="E52" s="30"/>
      <c r="F52" s="85"/>
      <c r="G52" s="507"/>
      <c r="H52" s="16" t="str">
        <f t="shared" si="0"/>
        <v/>
      </c>
    </row>
    <row r="53" spans="2:9" x14ac:dyDescent="0.25">
      <c r="B53" s="75"/>
      <c r="C53" s="29"/>
      <c r="D53" s="20"/>
      <c r="E53" s="30"/>
      <c r="F53" s="85"/>
      <c r="G53" s="507"/>
      <c r="H53" s="16"/>
    </row>
    <row r="54" spans="2:9" x14ac:dyDescent="0.25">
      <c r="B54" s="76"/>
      <c r="D54" s="20"/>
      <c r="E54" s="30"/>
      <c r="F54" s="85"/>
      <c r="G54" s="498"/>
      <c r="H54" s="16"/>
    </row>
    <row r="55" spans="2:9" x14ac:dyDescent="0.25">
      <c r="B55" s="75"/>
      <c r="C55" s="29"/>
      <c r="D55" s="20"/>
      <c r="E55" s="30"/>
      <c r="F55" s="85"/>
      <c r="G55" s="507"/>
      <c r="H55" s="16"/>
    </row>
    <row r="56" spans="2:9" x14ac:dyDescent="0.25">
      <c r="B56" s="76"/>
      <c r="D56" s="20"/>
      <c r="E56" s="30"/>
      <c r="F56" s="85"/>
      <c r="G56" s="508"/>
      <c r="H56" s="16"/>
    </row>
    <row r="57" spans="2:9" x14ac:dyDescent="0.25">
      <c r="B57" s="75"/>
      <c r="C57" s="29"/>
      <c r="D57" s="20"/>
      <c r="E57" s="30"/>
      <c r="F57" s="85"/>
      <c r="G57" s="507"/>
      <c r="H57" s="16"/>
    </row>
    <row r="58" spans="2:9" x14ac:dyDescent="0.25">
      <c r="B58" s="76"/>
      <c r="D58" s="20"/>
      <c r="E58" s="20"/>
      <c r="F58" s="85"/>
      <c r="G58" s="479"/>
      <c r="H58" s="16"/>
    </row>
    <row r="59" spans="2:9" x14ac:dyDescent="0.25">
      <c r="B59" s="75"/>
      <c r="C59" s="44"/>
      <c r="D59" s="20"/>
      <c r="E59" s="20"/>
      <c r="F59" s="85"/>
      <c r="G59" s="479"/>
      <c r="H59" s="16"/>
      <c r="I59" s="33"/>
    </row>
    <row r="60" spans="2:9" x14ac:dyDescent="0.25">
      <c r="B60" s="76"/>
      <c r="D60" s="20"/>
      <c r="E60" s="20"/>
      <c r="F60" s="85"/>
      <c r="G60" s="498"/>
      <c r="H60" s="16"/>
      <c r="I60" s="33"/>
    </row>
    <row r="61" spans="2:9" x14ac:dyDescent="0.25">
      <c r="B61" s="75"/>
      <c r="C61" s="44"/>
      <c r="D61" s="20"/>
      <c r="E61" s="14"/>
      <c r="F61" s="85"/>
      <c r="G61" s="489"/>
      <c r="H61" s="16"/>
      <c r="I61" s="34"/>
    </row>
    <row r="62" spans="2:9" x14ac:dyDescent="0.25">
      <c r="B62" s="76"/>
      <c r="C62" s="44"/>
      <c r="D62" s="48"/>
      <c r="E62" s="14"/>
      <c r="F62" s="85"/>
      <c r="G62" s="489"/>
      <c r="H62" s="16" t="str">
        <f t="shared" si="0"/>
        <v/>
      </c>
      <c r="I62" s="17"/>
    </row>
    <row r="63" spans="2:9" s="29" customFormat="1" x14ac:dyDescent="0.25">
      <c r="B63" s="76"/>
      <c r="D63" s="20"/>
      <c r="E63" s="20"/>
      <c r="F63" s="85"/>
      <c r="G63" s="498"/>
      <c r="H63" s="16"/>
      <c r="I63" s="17"/>
    </row>
    <row r="64" spans="2:9" x14ac:dyDescent="0.25">
      <c r="B64" s="75"/>
      <c r="C64" s="44"/>
      <c r="D64" s="20"/>
      <c r="E64" s="20"/>
      <c r="F64" s="85"/>
      <c r="G64" s="498"/>
      <c r="H64" s="16"/>
      <c r="I64" s="34"/>
    </row>
    <row r="65" spans="2:9" x14ac:dyDescent="0.25">
      <c r="B65" s="37"/>
      <c r="C65" s="29"/>
      <c r="D65" s="20"/>
      <c r="E65" s="20"/>
      <c r="F65" s="85"/>
      <c r="G65" s="489"/>
      <c r="H65" s="16"/>
      <c r="I65" s="34"/>
    </row>
    <row r="66" spans="2:9" x14ac:dyDescent="0.25">
      <c r="B66" s="46"/>
      <c r="D66" s="20"/>
      <c r="E66" s="20"/>
      <c r="F66" s="85"/>
      <c r="G66" s="489"/>
      <c r="H66" s="16"/>
      <c r="I66" s="33"/>
    </row>
    <row r="67" spans="2:9" x14ac:dyDescent="0.25">
      <c r="B67" s="37"/>
      <c r="C67" s="29"/>
      <c r="D67" s="20"/>
      <c r="E67" s="20"/>
      <c r="F67" s="85"/>
      <c r="G67" s="508"/>
      <c r="H67" s="16"/>
      <c r="I67" s="33"/>
    </row>
    <row r="68" spans="2:9" x14ac:dyDescent="0.25">
      <c r="B68" s="76"/>
      <c r="C68" s="44"/>
      <c r="D68" s="20"/>
      <c r="E68" s="20"/>
      <c r="F68" s="85"/>
      <c r="G68" s="508"/>
      <c r="H68" s="16"/>
      <c r="I68" s="33"/>
    </row>
    <row r="69" spans="2:9" x14ac:dyDescent="0.25">
      <c r="B69" s="76"/>
      <c r="C69" s="29"/>
      <c r="D69" s="20"/>
      <c r="E69" s="20"/>
      <c r="F69" s="83"/>
      <c r="G69" s="479"/>
      <c r="H69" s="16"/>
      <c r="I69" s="33"/>
    </row>
    <row r="70" spans="2:9" x14ac:dyDescent="0.25">
      <c r="B70" s="75"/>
      <c r="C70" s="29"/>
      <c r="D70" s="48"/>
      <c r="E70" s="20"/>
      <c r="F70" s="83"/>
      <c r="G70" s="479"/>
      <c r="H70" s="16"/>
      <c r="I70" s="33"/>
    </row>
    <row r="71" spans="2:9" x14ac:dyDescent="0.25">
      <c r="B71" s="76"/>
      <c r="C71" s="29"/>
      <c r="D71" s="20"/>
      <c r="E71" s="20"/>
      <c r="F71" s="83"/>
      <c r="G71" s="498"/>
      <c r="H71" s="16"/>
      <c r="I71" s="33"/>
    </row>
    <row r="72" spans="2:9" x14ac:dyDescent="0.25">
      <c r="B72" s="75"/>
      <c r="D72" s="20"/>
      <c r="E72" s="20"/>
      <c r="F72" s="83"/>
      <c r="G72" s="498"/>
      <c r="H72" s="16"/>
      <c r="I72" s="33"/>
    </row>
    <row r="73" spans="2:9" x14ac:dyDescent="0.25">
      <c r="B73" s="76"/>
      <c r="C73" s="29"/>
      <c r="D73" s="20"/>
      <c r="E73" s="20"/>
      <c r="F73" s="83"/>
      <c r="G73" s="498"/>
      <c r="H73" s="16"/>
      <c r="I73" s="33"/>
    </row>
    <row r="74" spans="2:9" x14ac:dyDescent="0.25">
      <c r="B74" s="76"/>
      <c r="C74" s="29"/>
      <c r="D74" s="20"/>
      <c r="E74" s="20"/>
      <c r="F74" s="83"/>
      <c r="G74" s="498"/>
      <c r="H74" s="16"/>
      <c r="I74" s="33"/>
    </row>
    <row r="75" spans="2:9" ht="24.9" customHeight="1" x14ac:dyDescent="0.25">
      <c r="B75" s="96" t="str">
        <f>$B$10</f>
        <v>C4.4</v>
      </c>
      <c r="C75" s="97" t="s">
        <v>404</v>
      </c>
      <c r="D75" s="25"/>
      <c r="E75" s="25"/>
      <c r="F75" s="91"/>
      <c r="G75" s="502"/>
      <c r="H75" s="92">
        <f>SUM(H9:H74)</f>
        <v>0</v>
      </c>
      <c r="I75" s="33"/>
    </row>
  </sheetData>
  <sheetProtection algorithmName="SHA-512" hashValue="+ER1BS2o8Pgo9Dih8jXR/CK3CRQ4BDFdkCvUSTfFM8W3wVcbaoGiOK/vPdRntIAVob3xkBPWNElxnQ+W25q+Ow==" saltValue="fC82kzjeqK51G8ag5MsOIQ==" spinCount="100000" sheet="1" objects="1" scenarios="1" selectLockedCells="1"/>
  <printOptions horizontalCentered="1"/>
  <pageMargins left="0.70866141732283472" right="0.70866141732283472" top="0.74803149606299213" bottom="0.74803149606299213" header="0.31496062992125984" footer="0.31496062992125984"/>
  <pageSetup paperSize="9" scale="70" firstPageNumber="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33</vt:i4>
      </vt:variant>
    </vt:vector>
  </HeadingPairs>
  <TitlesOfParts>
    <vt:vector size="58" baseType="lpstr">
      <vt:lpstr>Information</vt:lpstr>
      <vt:lpstr>C1.2</vt:lpstr>
      <vt:lpstr>C1.3</vt:lpstr>
      <vt:lpstr>C1.4</vt:lpstr>
      <vt:lpstr>C2.1</vt:lpstr>
      <vt:lpstr>C2.2</vt:lpstr>
      <vt:lpstr>C4.1</vt:lpstr>
      <vt:lpstr>C4.2</vt:lpstr>
      <vt:lpstr>C4.4</vt:lpstr>
      <vt:lpstr>C5.1</vt:lpstr>
      <vt:lpstr>C5.2</vt:lpstr>
      <vt:lpstr>C5.3</vt:lpstr>
      <vt:lpstr>C5.4</vt:lpstr>
      <vt:lpstr>C6.1</vt:lpstr>
      <vt:lpstr>C8.1</vt:lpstr>
      <vt:lpstr>C11.2</vt:lpstr>
      <vt:lpstr>C20.1</vt:lpstr>
      <vt:lpstr>Schedule A_ROADWORKS</vt:lpstr>
      <vt:lpstr>Section E</vt:lpstr>
      <vt:lpstr>Schedule E_EPWP</vt:lpstr>
      <vt:lpstr>Section F</vt:lpstr>
      <vt:lpstr>Schedule F_CPG</vt:lpstr>
      <vt:lpstr>Section G</vt:lpstr>
      <vt:lpstr>Schedule G_CSDG</vt:lpstr>
      <vt:lpstr>Summary</vt:lpstr>
      <vt:lpstr>Client1</vt:lpstr>
      <vt:lpstr>Client2</vt:lpstr>
      <vt:lpstr>ContractDescription</vt:lpstr>
      <vt:lpstr>ContractNo</vt:lpstr>
      <vt:lpstr>C1.2!Print_Area</vt:lpstr>
      <vt:lpstr>C1.3!Print_Area</vt:lpstr>
      <vt:lpstr>C1.4!Print_Area</vt:lpstr>
      <vt:lpstr>C11.2!Print_Area</vt:lpstr>
      <vt:lpstr>C2.1!Print_Area</vt:lpstr>
      <vt:lpstr>C2.2!Print_Area</vt:lpstr>
      <vt:lpstr>C20.1!Print_Area</vt:lpstr>
      <vt:lpstr>C4.1!Print_Area</vt:lpstr>
      <vt:lpstr>C4.2!Print_Area</vt:lpstr>
      <vt:lpstr>C4.4!Print_Area</vt:lpstr>
      <vt:lpstr>C5.1!Print_Area</vt:lpstr>
      <vt:lpstr>C5.2!Print_Area</vt:lpstr>
      <vt:lpstr>C5.3!Print_Area</vt:lpstr>
      <vt:lpstr>C5.4!Print_Area</vt:lpstr>
      <vt:lpstr>C6.1!Print_Area</vt:lpstr>
      <vt:lpstr>C8.1!Print_Area</vt:lpstr>
      <vt:lpstr>Information!Print_Area</vt:lpstr>
      <vt:lpstr>'Schedule A_ROADWORKS'!Print_Area</vt:lpstr>
      <vt:lpstr>'Schedule E_EPWP'!Print_Area</vt:lpstr>
      <vt:lpstr>'Schedule F_CPG'!Print_Area</vt:lpstr>
      <vt:lpstr>'Schedule G_CSDG'!Print_Area</vt:lpstr>
      <vt:lpstr>'Section E'!Print_Area</vt:lpstr>
      <vt:lpstr>'Section F'!Print_Area</vt:lpstr>
      <vt:lpstr>'Section G'!Print_Area</vt:lpstr>
      <vt:lpstr>Summary!Print_Area</vt:lpstr>
      <vt:lpstr>C11.2!Print_Titles</vt:lpstr>
      <vt:lpstr>C2.1!Print_Titles</vt:lpstr>
      <vt:lpstr>C2.2!Print_Titles</vt:lpstr>
      <vt:lpstr>C4.4!Print_Titles</vt:lpstr>
    </vt:vector>
  </TitlesOfParts>
  <Company>Ninham Shand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Tjaart vd Walt</dc:creator>
  <cp:lastModifiedBy>Beau Majozi</cp:lastModifiedBy>
  <cp:lastPrinted>2023-07-25T13:16:48Z</cp:lastPrinted>
  <dcterms:created xsi:type="dcterms:W3CDTF">2002-10-04T09:45:02Z</dcterms:created>
  <dcterms:modified xsi:type="dcterms:W3CDTF">2023-09-20T08:41:00Z</dcterms:modified>
</cp:coreProperties>
</file>